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NIKOLINA\Fin. plan 2023.-2025. zadnji usvijen na saboru\"/>
    </mc:Choice>
  </mc:AlternateContent>
  <xr:revisionPtr revIDLastSave="0" documentId="13_ncr:1_{63D512BB-656A-48C9-A484-6434EE3B0092}" xr6:coauthVersionLast="36" xr6:coauthVersionMax="36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16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3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<sst xmlns="http://schemas.openxmlformats.org/spreadsheetml/2006/main" count="13827" uniqueCount="5282">
  <si>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</si>
  <si>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</si>
  <si>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</si>
  <si>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</si>
  <si>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</si>
  <si>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</si>
  <si>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</si>
  <si>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</si>
  <si>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</si>
  <si>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</si>
  <si>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</si>
  <si>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</si>
  <si>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</si>
  <si>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</si>
  <si>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</si>
  <si>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</si>
  <si>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</si>
  <si>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</si>
  <si>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</si>
  <si>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</si>
  <si>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</si>
  <si>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</si>
  <si>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</si>
  <si>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</si>
  <si>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</si>
  <si>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</si>
  <si>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</si>
  <si>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</si>
  <si>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</si>
  <si>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</si>
  <si>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</si>
  <si>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</si>
  <si>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</si>
  <si>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</si>
  <si>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</si>
  <si>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</si>
  <si>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</si>
  <si>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</si>
  <si>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</si>
  <si>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</si>
  <si>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</si>
  <si>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</si>
  <si>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</si>
  <si>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</si>
  <si>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</si>
  <si>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</si>
  <si>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</si>
  <si>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</si>
  <si>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</si>
  <si>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</si>
  <si>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</si>
  <si>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</si>
  <si>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</si>
  <si>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</si>
  <si>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</si>
  <si>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</si>
  <si>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</si>
  <si>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</si>
  <si>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</si>
  <si>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</si>
  <si>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</si>
  <si>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</si>
  <si>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</si>
  <si>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</si>
  <si>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</si>
  <si>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</si>
  <si>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</si>
  <si>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</si>
  <si>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</si>
  <si>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</si>
  <si>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</si>
  <si>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</si>
  <si>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</si>
  <si>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</si>
  <si>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</si>
  <si>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</si>
  <si>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</si>
  <si>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</si>
  <si>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</si>
  <si>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</si>
  <si>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</si>
  <si>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</si>
  <si>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</si>
  <si>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</si>
  <si>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</si>
  <si>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</si>
  <si>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</si>
  <si>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</si>
  <si>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</si>
  <si>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</si>
  <si>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</si>
  <si>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</si>
  <si>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</si>
  <si>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</si>
  <si>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</si>
  <si>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</si>
  <si>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</si>
  <si>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</si>
  <si>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</si>
  <si>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</si>
  <si>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</si>
  <si>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</si>
  <si>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</si>
  <si>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</si>
  <si>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</si>
  <si>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</si>
  <si>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</si>
  <si>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</si>
  <si>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</si>
  <si>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</si>
  <si>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</si>
  <si>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</si>
  <si>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</si>
  <si>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</si>
  <si>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</si>
  <si>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</si>
  <si>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</si>
  <si>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</si>
  <si>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</si>
  <si>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</si>
  <si>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</si>
  <si>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</si>
  <si>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</si>
  <si>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</si>
  <si>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</si>
  <si>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</si>
  <si>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</si>
  <si>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</si>
  <si>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</si>
  <si>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</si>
  <si>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</si>
  <si>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</si>
  <si>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</si>
  <si>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</si>
  <si>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</si>
  <si>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</si>
  <si>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</si>
  <si>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</si>
  <si>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</si>
  <si>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</si>
  <si>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</si>
  <si>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</si>
  <si>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</si>
  <si>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</si>
  <si>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</si>
  <si>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</si>
  <si>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</si>
  <si>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</si>
  <si>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</si>
  <si>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</si>
  <si>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</si>
  <si>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</si>
  <si>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</si>
  <si>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</si>
  <si>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</si>
  <si>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</si>
  <si>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</si>
  <si>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</si>
  <si>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</si>
  <si>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</si>
  <si>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</si>
  <si>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</si>
  <si>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</si>
  <si>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</si>
  <si>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</si>
  <si>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</si>
  <si>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</si>
  <si>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</si>
  <si>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</si>
  <si>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</si>
  <si>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</si>
  <si>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</si>
  <si>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</si>
  <si>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</si>
  <si>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</si>
  <si>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</si>
  <si>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</si>
  <si>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</si>
  <si>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</si>
  <si>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</si>
  <si>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</si>
  <si>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</si>
  <si>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</si>
  <si>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</si>
  <si>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</si>
  <si>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</si>
  <si>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</si>
  <si>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</si>
  <si>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</si>
  <si>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</si>
  <si>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</si>
  <si>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</si>
  <si>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</si>
  <si>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</si>
  <si>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</si>
  <si>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</si>
  <si>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</si>
  <si>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</si>
  <si>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</si>
  <si>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</si>
  <si>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</si>
  <si>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</si>
  <si>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</si>
  <si>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</si>
  <si>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</si>
  <si>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</si>
  <si>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</si>
  <si>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</si>
  <si>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</si>
  <si>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</si>
  <si>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</si>
  <si>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</si>
  <si>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</si>
  <si>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</si>
  <si>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</si>
  <si>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</si>
  <si>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</si>
  <si>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</si>
  <si>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</si>
  <si>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</si>
  <si>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</si>
  <si>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</si>
  <si>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</si>
  <si>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</si>
  <si>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</si>
  <si>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</si>
  <si>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</si>
  <si>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</si>
  <si>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</si>
  <si>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</si>
  <si>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</si>
  <si>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</si>
  <si>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</si>
  <si>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</si>
  <si>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</si>
  <si>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</si>
  <si>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</si>
  <si>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</si>
  <si>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</si>
  <si>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</si>
  <si>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</si>
  <si>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</si>
  <si>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</si>
  <si>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</si>
  <si>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</si>
  <si>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</si>
  <si>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</si>
  <si>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</si>
  <si>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</si>
  <si>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</si>
  <si>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</si>
  <si>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</si>
  <si>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</si>
  <si>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</si>
  <si>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</si>
  <si>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</si>
  <si>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</si>
  <si>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</si>
  <si>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</si>
  <si>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</si>
  <si>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</si>
  <si>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</si>
  <si>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</si>
  <si>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</si>
  <si>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</si>
  <si>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</si>
  <si>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</si>
  <si>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</si>
  <si>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</si>
  <si>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</si>
  <si>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</si>
  <si>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</si>
  <si>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</si>
  <si>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</si>
  <si>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</si>
  <si>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</si>
  <si>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</si>
  <si>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</si>
  <si>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</si>
  <si>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</si>
  <si>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</si>
  <si>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</si>
  <si>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</si>
  <si>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</si>
  <si>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</si>
  <si>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</si>
  <si>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</si>
  <si>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</si>
  <si>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</si>
  <si>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</si>
  <si>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</si>
  <si>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</si>
  <si>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</si>
  <si>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</si>
  <si>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</si>
  <si>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</si>
  <si>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</si>
  <si>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</si>
  <si>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</si>
  <si>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</si>
  <si>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</si>
  <si>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</si>
  <si>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</si>
  <si>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</si>
  <si>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</si>
  <si>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</si>
  <si>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</si>
  <si>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</si>
  <si>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</si>
  <si>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</si>
  <si>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</si>
  <si>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</si>
  <si>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</si>
  <si>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</si>
  <si>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</si>
  <si>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</si>
  <si>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</si>
  <si>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</si>
  <si>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</si>
  <si>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</si>
  <si>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</si>
  <si>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</si>
  <si>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</si>
  <si>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</si>
  <si>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</si>
  <si>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</si>
  <si>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</si>
  <si>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</si>
  <si>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</si>
  <si>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</si>
  <si>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</si>
  <si>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</si>
  <si>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</si>
  <si>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</si>
  <si>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</si>
  <si>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</si>
  <si>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</si>
  <si>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</si>
  <si>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</si>
  <si>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</si>
  <si>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</si>
  <si>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</si>
  <si>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</si>
  <si>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</si>
  <si>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</si>
  <si>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</si>
  <si>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</si>
  <si>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</si>
  <si>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</si>
  <si>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</si>
  <si>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</si>
  <si>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</si>
  <si>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</si>
  <si>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</si>
  <si>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</si>
  <si>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</si>
  <si>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</si>
  <si>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</si>
  <si>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</si>
  <si>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</si>
  <si>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</si>
  <si>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</si>
  <si>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</si>
  <si>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</si>
  <si>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</si>
  <si>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</si>
  <si>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</si>
  <si>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</si>
  <si>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</si>
  <si>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</si>
  <si>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</si>
  <si>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</si>
  <si>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</si>
  <si>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</si>
  <si>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</si>
  <si>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</si>
  <si>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</si>
  <si>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</si>
  <si>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</si>
  <si>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</si>
  <si>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</si>
  <si>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</si>
  <si>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</si>
  <si>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</si>
  <si>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</si>
  <si>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</si>
  <si>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</si>
  <si>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</si>
  <si>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</si>
  <si>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</si>
  <si>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</si>
  <si>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</si>
  <si>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</si>
  <si>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</si>
  <si>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</si>
  <si>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</si>
  <si>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</si>
  <si>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</si>
  <si>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</si>
  <si>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</si>
  <si>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</si>
  <si>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</si>
  <si>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</si>
  <si>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</si>
  <si>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</si>
  <si>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</si>
  <si>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</si>
  <si>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</si>
  <si>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</si>
  <si>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</si>
  <si>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</si>
  <si>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</si>
  <si>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</si>
  <si>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</si>
  <si>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</si>
  <si>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</si>
  <si>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</si>
  <si>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</si>
  <si>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</si>
  <si>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</si>
  <si>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</si>
  <si>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</si>
  <si>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</si>
  <si>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</si>
  <si>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</si>
  <si>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</si>
  <si>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</si>
  <si>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</si>
  <si>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</si>
  <si>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</si>
  <si>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</si>
  <si>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</si>
  <si>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</si>
  <si>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</si>
  <si>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</si>
  <si>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</si>
  <si>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</si>
  <si>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</si>
  <si>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</si>
  <si>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</si>
  <si>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</si>
  <si>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</si>
  <si>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</si>
  <si>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</si>
  <si>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</si>
  <si>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</si>
  <si>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</si>
  <si>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</si>
  <si>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</si>
  <si>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</si>
  <si>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</si>
  <si>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</si>
  <si>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</si>
  <si>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</si>
  <si>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</si>
  <si>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</si>
  <si>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</si>
  <si>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</si>
  <si>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</si>
  <si>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</si>
  <si>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</si>
  <si>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</si>
  <si>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</si>
  <si>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</si>
  <si>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</si>
  <si>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</si>
  <si>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</si>
  <si>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</si>
  <si>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</si>
  <si>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</si>
  <si>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</si>
  <si>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</si>
  <si>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</si>
  <si>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</si>
  <si>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</si>
  <si>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</si>
  <si>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</si>
  <si>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</si>
  <si>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</si>
  <si>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</si>
  <si>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</si>
  <si>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</si>
  <si>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</si>
  <si>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</si>
  <si>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</si>
  <si>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</si>
  <si>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</si>
  <si>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</si>
  <si>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</si>
  <si>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</si>
  <si>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</si>
  <si>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</si>
  <si>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</si>
  <si>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</si>
  <si>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</si>
  <si>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</si>
  <si>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</si>
  <si>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</si>
  <si>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</si>
  <si>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</si>
  <si>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</si>
  <si>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</si>
  <si>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</si>
  <si>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</si>
  <si>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</si>
  <si>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</si>
  <si>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</si>
  <si>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</si>
  <si>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</si>
  <si>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</si>
  <si>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</si>
  <si>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</si>
  <si>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</si>
  <si>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</si>
  <si>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</si>
  <si>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</si>
  <si>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</si>
  <si>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</si>
  <si>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</si>
  <si>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</si>
  <si>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</si>
  <si>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</si>
  <si>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</si>
  <si>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</si>
  <si>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</si>
  <si>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</si>
  <si>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</si>
  <si>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</si>
  <si>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</si>
  <si>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</si>
  <si>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</si>
  <si>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</si>
  <si>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</si>
  <si>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</si>
  <si>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</si>
  <si>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</si>
  <si>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</si>
  <si>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</si>
  <si>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</si>
  <si>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</si>
  <si>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</si>
  <si>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</si>
  <si>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</si>
  <si>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</si>
  <si>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</si>
  <si>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</si>
  <si>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</si>
  <si>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</si>
  <si>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</si>
  <si>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</si>
  <si>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</si>
  <si>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</si>
  <si>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</si>
  <si>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</si>
  <si>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</si>
  <si>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</si>
  <si>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</si>
  <si>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</si>
  <si>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</si>
  <si>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</si>
  <si>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</si>
  <si>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</si>
  <si>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</si>
  <si>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</si>
  <si>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</si>
  <si>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</si>
  <si>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</si>
  <si>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</si>
  <si>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</si>
  <si>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</si>
  <si>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</si>
  <si>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</si>
  <si>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</si>
  <si>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</si>
  <si>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</si>
  <si>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</si>
  <si>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</si>
  <si>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</si>
  <si>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</si>
  <si>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</si>
  <si>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</si>
  <si>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</si>
  <si>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</si>
  <si>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</si>
  <si>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</si>
  <si>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</si>
  <si>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</si>
  <si>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</si>
  <si>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</si>
  <si>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</si>
  <si>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</si>
  <si>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</si>
  <si>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</si>
  <si>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</si>
  <si>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</si>
  <si>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</si>
  <si>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</si>
  <si>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</si>
  <si>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</si>
  <si>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</si>
  <si>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</si>
  <si>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</si>
  <si>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</si>
  <si>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</si>
  <si>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</si>
  <si>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</si>
  <si>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</si>
  <si>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</si>
  <si>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</si>
  <si>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</si>
  <si>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</si>
  <si>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</si>
  <si>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</si>
  <si>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</si>
  <si>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</si>
  <si>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</si>
  <si>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</si>
  <si>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</si>
  <si>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</si>
  <si>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</si>
  <si>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</si>
  <si>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</si>
  <si>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</si>
  <si>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</si>
  <si>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</si>
  <si>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</si>
  <si>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</si>
  <si>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</si>
  <si>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</si>
  <si>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</si>
  <si>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</si>
  <si>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</si>
  <si>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</si>
  <si>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</si>
  <si>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</si>
  <si>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</si>
  <si>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</si>
  <si>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</si>
  <si>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</si>
  <si>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</si>
  <si>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</si>
  <si>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</si>
  <si>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</si>
  <si>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</si>
  <si>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</si>
  <si>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</si>
  <si>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</si>
  <si>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</si>
  <si>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</si>
  <si>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</si>
  <si>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</si>
  <si>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</si>
  <si>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</si>
  <si>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</si>
  <si>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</si>
  <si>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</si>
  <si>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</si>
  <si>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</si>
  <si>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</si>
  <si>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</si>
  <si>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</si>
  <si>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</si>
  <si>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</si>
  <si>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</si>
  <si>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</si>
  <si>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</si>
  <si>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</si>
  <si>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</si>
  <si>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</si>
  <si>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</si>
  <si>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</si>
  <si>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</si>
  <si>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</si>
  <si>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</si>
  <si>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</si>
  <si>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</si>
  <si>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</si>
  <si>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</si>
  <si>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</si>
  <si>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</si>
  <si>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</si>
  <si>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</si>
  <si>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</si>
  <si>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</si>
  <si>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</si>
  <si>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</si>
  <si>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</si>
  <si>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</si>
  <si>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</si>
  <si>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</si>
  <si>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</si>
  <si>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</si>
  <si>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</si>
  <si>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</si>
  <si>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</si>
  <si>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</si>
  <si>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</si>
  <si>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</si>
  <si>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</si>
  <si>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</si>
  <si>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</si>
  <si>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</si>
  <si>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</si>
  <si>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</si>
  <si>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</si>
  <si>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</si>
  <si>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</si>
  <si>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</si>
  <si>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</si>
  <si>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</si>
  <si>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</si>
  <si>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</si>
  <si>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</si>
  <si>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</si>
  <si>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</si>
  <si>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</si>
  <si>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</si>
  <si>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</si>
  <si>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</si>
  <si>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</si>
  <si>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</si>
  <si>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</si>
  <si>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</si>
  <si>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</si>
  <si>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</si>
  <si>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</si>
  <si>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</si>
  <si>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</si>
  <si>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</si>
  <si>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</si>
  <si>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</si>
  <si>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</si>
  <si>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</si>
  <si>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</si>
  <si>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</si>
  <si>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</si>
  <si>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</si>
  <si>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</si>
  <si>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</si>
  <si>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</si>
  <si>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</si>
  <si>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</si>
  <si>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</si>
  <si>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</si>
  <si>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</si>
  <si>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</si>
  <si>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</si>
  <si>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</si>
  <si>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</si>
  <si>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</si>
  <si>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</si>
  <si>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</si>
  <si>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</si>
  <si>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</si>
  <si>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</si>
  <si>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</si>
  <si>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</si>
  <si>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</si>
  <si>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</si>
  <si>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</si>
  <si>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</si>
  <si>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</si>
  <si>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</si>
  <si>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</si>
  <si>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</si>
  <si>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</si>
  <si>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</si>
  <si>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</si>
  <si>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</si>
  <si>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</si>
  <si>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</si>
  <si>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</si>
  <si>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</si>
  <si>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</si>
  <si>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</si>
  <si>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</si>
  <si>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</si>
  <si>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</si>
  <si>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</si>
  <si>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</si>
  <si>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</si>
  <si>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</si>
  <si>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</si>
  <si>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</si>
  <si>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</si>
  <si>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</si>
  <si>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</si>
  <si>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</si>
  <si>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</si>
  <si>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</si>
  <si>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</si>
  <si>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</si>
  <si>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</si>
  <si>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</si>
  <si>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</si>
  <si>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</si>
  <si>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</si>
  <si>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</si>
  <si>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</si>
  <si>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</si>
  <si>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</si>
  <si>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</si>
  <si>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</si>
  <si>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</si>
  <si>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</si>
  <si>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</si>
  <si>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</si>
  <si>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</si>
  <si>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</si>
  <si>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</si>
  <si>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</si>
  <si>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</si>
  <si>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</si>
  <si>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</si>
  <si>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</si>
  <si>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</si>
  <si>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</si>
  <si>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</si>
  <si>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</si>
  <si>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</si>
  <si>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</si>
  <si>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</si>
  <si>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</si>
  <si>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</si>
  <si>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</si>
  <si>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</si>
  <si>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</si>
  <si>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</si>
  <si>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</si>
  <si>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</si>
  <si>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</si>
  <si>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</si>
  <si>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</si>
  <si>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</si>
  <si>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</si>
  <si>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</si>
  <si>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</si>
  <si>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</si>
  <si>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</si>
  <si>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</si>
  <si>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</si>
  <si>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</si>
  <si>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</si>
  <si>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</si>
  <si>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</si>
  <si>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</si>
  <si>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</si>
  <si>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</si>
  <si>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</si>
  <si>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</si>
  <si>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</si>
  <si>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</si>
  <si>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</si>
  <si>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</si>
  <si>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</si>
  <si>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</si>
  <si>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</si>
  <si>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</si>
  <si>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</si>
  <si>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</si>
  <si>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</si>
  <si>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</si>
  <si>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</si>
  <si>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</si>
  <si>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</si>
  <si>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</si>
  <si>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</si>
  <si>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</si>
  <si>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</si>
  <si>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</si>
  <si>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</si>
  <si>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</si>
  <si>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</si>
  <si>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</si>
  <si>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</si>
  <si>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</si>
  <si>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</si>
  <si>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</si>
  <si>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</si>
  <si>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</si>
  <si>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</si>
  <si>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</si>
  <si>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</si>
  <si>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</si>
  <si>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</si>
  <si>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</si>
  <si>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</si>
  <si>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</si>
  <si>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</si>
  <si>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</si>
  <si>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</si>
  <si>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</si>
  <si>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</si>
  <si>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</si>
  <si>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</si>
  <si>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</si>
  <si>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</si>
  <si>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</si>
  <si>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</si>
  <si>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</si>
  <si>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</si>
  <si>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</si>
  <si>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</si>
  <si>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</si>
  <si>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</si>
  <si>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</si>
  <si>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</si>
  <si>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</si>
  <si>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</si>
  <si>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</si>
  <si>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</si>
  <si>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</si>
  <si>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</si>
  <si>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</si>
  <si>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</si>
  <si>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</si>
  <si>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</si>
  <si>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</si>
  <si>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</si>
  <si>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</si>
  <si>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</si>
  <si>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</si>
  <si>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</si>
  <si>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</si>
  <si>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</si>
  <si>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</si>
  <si>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</si>
  <si>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</si>
  <si>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</si>
  <si>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</si>
  <si>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</si>
  <si>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</si>
  <si>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</si>
  <si>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</si>
  <si>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</si>
  <si>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</si>
  <si>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</si>
  <si>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</si>
  <si>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</si>
  <si>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</si>
  <si>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</si>
  <si>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</si>
  <si>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</si>
  <si>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</si>
  <si>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</si>
  <si>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</si>
  <si>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</si>
  <si>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</si>
  <si>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</si>
  <si>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</si>
  <si>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</si>
  <si>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</si>
  <si>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</si>
  <si>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</si>
  <si>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</si>
  <si>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</si>
  <si>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</si>
  <si>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</si>
  <si>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</si>
  <si>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</si>
  <si>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</si>
  <si>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</si>
  <si>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</si>
  <si>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</si>
  <si>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</si>
  <si>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</si>
  <si>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</si>
  <si>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</si>
  <si>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</si>
  <si>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</si>
  <si>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</si>
  <si>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</si>
  <si>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</si>
  <si>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</si>
  <si>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</si>
  <si>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</si>
  <si>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</si>
  <si>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</si>
  <si>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</si>
  <si>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</si>
  <si>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</si>
  <si>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</si>
  <si>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</si>
  <si>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</si>
  <si>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</si>
  <si>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</si>
  <si>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</si>
  <si>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</si>
  <si>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</si>
  <si>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</si>
  <si>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</si>
  <si>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</si>
  <si>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</si>
  <si>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</si>
  <si>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</si>
  <si>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</si>
  <si>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</si>
  <si>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</si>
  <si>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</si>
  <si>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</si>
  <si>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</si>
  <si>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</si>
  <si>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</si>
  <si>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</si>
  <si>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</si>
  <si>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</si>
  <si>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</si>
  <si>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</si>
  <si>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</si>
  <si>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</si>
  <si>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</si>
  <si>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</si>
  <si>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</si>
  <si>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</si>
  <si>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</si>
  <si>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</si>
  <si>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</si>
  <si>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</si>
  <si>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</si>
  <si>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</si>
  <si>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</si>
  <si>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</si>
  <si>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</si>
  <si>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</si>
  <si>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</si>
  <si>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</si>
  <si>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</si>
  <si>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</si>
  <si>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</si>
  <si>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</si>
  <si>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</si>
  <si>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</si>
  <si>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</si>
  <si>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</si>
  <si>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</si>
  <si>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</si>
  <si>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</si>
  <si>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</si>
  <si>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</si>
  <si>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</si>
  <si>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</si>
  <si>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</si>
  <si>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</si>
  <si>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</si>
  <si>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</si>
  <si>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</si>
  <si>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</si>
  <si>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</si>
  <si>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</si>
  <si>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</si>
  <si>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</si>
  <si>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</si>
  <si>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</si>
  <si>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</si>
  <si>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</si>
  <si>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</si>
  <si>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</si>
  <si>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</si>
  <si>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</si>
  <si>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</si>
  <si>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</si>
  <si>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</si>
  <si>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</si>
  <si>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</si>
  <si>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</si>
  <si>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</si>
  <si>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</si>
  <si>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</si>
  <si>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</si>
  <si>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</si>
  <si>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</si>
  <si>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</si>
  <si>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</si>
  <si>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</si>
  <si>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</si>
  <si>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</si>
  <si>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</si>
  <si>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</si>
  <si>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</si>
  <si>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</si>
  <si>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</si>
  <si>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</si>
  <si>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</si>
  <si>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</si>
  <si>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</si>
  <si>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</si>
  <si>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</si>
  <si>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</si>
  <si>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</si>
  <si>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</si>
  <si>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</si>
  <si>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</si>
  <si>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</si>
  <si>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</si>
  <si>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</si>
  <si>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</si>
  <si>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</si>
  <si>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</si>
  <si>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</si>
  <si>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</si>
  <si>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</si>
  <si>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</si>
  <si>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</si>
  <si>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</si>
  <si>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</si>
  <si>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</si>
  <si>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</si>
  <si>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</si>
  <si>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</si>
  <si>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</si>
  <si>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</si>
  <si>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</si>
  <si>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</si>
  <si>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</si>
  <si>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</si>
  <si>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</si>
  <si>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</si>
  <si>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</si>
  <si>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</si>
  <si>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</si>
  <si>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</si>
  <si>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</si>
  <si>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</si>
  <si>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</si>
  <si>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</si>
  <si>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</si>
  <si>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</si>
  <si>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</si>
  <si>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</si>
  <si>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</si>
  <si>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</si>
  <si>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</si>
  <si>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</si>
  <si>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</si>
  <si>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</si>
  <si>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</si>
  <si>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</si>
  <si>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</si>
  <si>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</si>
  <si>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</si>
  <si>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</si>
  <si>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</si>
  <si>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</si>
  <si>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</si>
  <si>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</si>
  <si>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</si>
  <si>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</si>
  <si>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</si>
  <si>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</si>
  <si>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</si>
  <si>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</si>
  <si>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</si>
  <si>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</si>
  <si>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</si>
  <si>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</si>
  <si>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</si>
  <si>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</si>
  <si>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</si>
  <si>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</si>
  <si>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</si>
  <si>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</si>
  <si>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</si>
  <si>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</si>
  <si>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</si>
  <si>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</si>
  <si>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</si>
  <si>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</si>
  <si>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</si>
  <si>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</si>
  <si>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</si>
  <si>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</si>
  <si>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</si>
  <si>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</si>
  <si>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</si>
  <si>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</si>
  <si>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</si>
  <si>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</si>
  <si>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</si>
  <si>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</si>
  <si>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</si>
  <si>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</si>
  <si>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</si>
  <si>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</si>
  <si>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</si>
  <si>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</si>
  <si>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</si>
  <si>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</si>
  <si>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</si>
  <si>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</si>
  <si>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</si>
  <si>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</si>
  <si>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</si>
  <si>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</si>
  <si>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</si>
  <si>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</si>
  <si>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</si>
  <si>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</si>
  <si>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</si>
  <si>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</si>
  <si>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</si>
  <si>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</si>
  <si>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</si>
  <si>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</si>
  <si>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</si>
  <si>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</si>
  <si>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</si>
  <si>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</si>
  <si>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</si>
  <si>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</si>
  <si>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</si>
  <si>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</si>
  <si>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</si>
  <si>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</si>
  <si>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</si>
  <si>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</si>
  <si>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</si>
  <si>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</si>
  <si>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</si>
  <si>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</si>
  <si>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</si>
  <si>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</si>
  <si>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</si>
  <si>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</si>
  <si>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</si>
  <si>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</si>
  <si>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</si>
  <si>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</si>
  <si>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</si>
  <si>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</si>
  <si>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</si>
  <si>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</si>
  <si>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</si>
  <si>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</si>
  <si>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</si>
  <si>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</si>
  <si>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</si>
  <si>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</si>
  <si>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</si>
  <si>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</si>
  <si>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</si>
  <si>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</si>
  <si>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</si>
  <si>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</si>
  <si>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</si>
  <si>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</si>
  <si>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</si>
  <si>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</si>
  <si>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</si>
  <si>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</si>
  <si>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</si>
  <si>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</si>
  <si>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</si>
  <si>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</si>
  <si>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</si>
  <si>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</si>
  <si>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</si>
  <si>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</si>
  <si>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</si>
  <si>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</si>
  <si>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</si>
  <si>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</si>
  <si>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</si>
  <si>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</si>
  <si>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</si>
  <si>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</si>
  <si>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</si>
  <si>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</si>
  <si>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</si>
  <si>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</si>
  <si>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</si>
  <si>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</si>
  <si>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</si>
  <si>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</si>
  <si>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</si>
  <si>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</si>
  <si>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</si>
  <si>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</si>
  <si>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</si>
  <si>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</si>
  <si>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</si>
  <si>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</si>
  <si>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</si>
  <si>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</si>
  <si>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</si>
  <si>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</si>
  <si>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</si>
  <si>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</si>
  <si>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</si>
  <si>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</si>
  <si>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</si>
  <si>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</si>
  <si>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</si>
  <si>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</si>
  <si>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</si>
  <si>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</si>
  <si>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</si>
  <si>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</si>
  <si>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</si>
  <si>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</si>
  <si>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</si>
  <si>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</si>
  <si>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</si>
  <si>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</si>
  <si>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</si>
  <si>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</si>
  <si>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</si>
  <si>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</si>
  <si>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</si>
  <si>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</si>
  <si>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</si>
  <si>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</si>
  <si>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</si>
  <si>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</si>
  <si>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</si>
  <si>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</si>
  <si>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</si>
  <si>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</si>
  <si>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</si>
  <si>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</si>
  <si>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</si>
  <si>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</si>
  <si>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</si>
  <si>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</si>
  <si>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</si>
  <si>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</si>
  <si>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</si>
  <si>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</si>
  <si>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</si>
  <si>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</si>
  <si>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</si>
  <si>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</si>
  <si>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</si>
  <si>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</si>
  <si>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</si>
  <si>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</si>
  <si>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</si>
  <si>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</si>
  <si>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</si>
  <si>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</si>
  <si>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</si>
  <si>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</si>
  <si>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</si>
  <si>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</si>
  <si>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</si>
  <si>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</si>
  <si>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</si>
  <si>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</si>
  <si>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</si>
  <si>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</si>
  <si>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</si>
  <si>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</si>
  <si>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</si>
  <si>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</si>
  <si>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</si>
  <si>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</si>
  <si>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</si>
  <si>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</si>
  <si>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</si>
  <si>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</si>
  <si>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</si>
  <si>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</si>
  <si>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</si>
  <si>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</si>
  <si>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</si>
  <si>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</si>
  <si>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</si>
  <si>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</si>
  <si>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</si>
  <si>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</si>
  <si>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</si>
  <si>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</si>
  <si>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</si>
  <si>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</si>
  <si>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</si>
  <si>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</si>
  <si>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</si>
  <si>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</si>
  <si>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</si>
  <si>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</si>
  <si>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</si>
  <si>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</si>
  <si>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</si>
  <si>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</si>
  <si>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</si>
  <si>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</si>
  <si>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</si>
  <si>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</si>
  <si>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</si>
  <si>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</si>
  <si>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</si>
  <si>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</si>
  <si>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</si>
  <si>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</si>
  <si>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</si>
  <si>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</si>
  <si>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</si>
  <si>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</si>
  <si>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</si>
  <si>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</si>
  <si>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</si>
  <si>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</si>
  <si>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</si>
  <si>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</si>
  <si>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</si>
  <si>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</si>
  <si>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</si>
  <si>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</si>
  <si>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</si>
  <si>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</si>
  <si>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</si>
  <si>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</si>
  <si>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</si>
  <si>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</si>
  <si>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</si>
  <si>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</si>
  <si>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</si>
  <si>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</si>
  <si>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</si>
  <si>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</si>
  <si>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</si>
  <si>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</si>
  <si>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</si>
  <si>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</si>
  <si>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</si>
  <si>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</si>
  <si>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</si>
  <si>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</si>
  <si>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</si>
  <si>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</si>
  <si>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</si>
  <si>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</si>
  <si>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</si>
  <si>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</si>
  <si>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</si>
  <si>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</si>
  <si>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</si>
  <si>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</si>
  <si>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</si>
  <si>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</si>
  <si>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</si>
  <si>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</si>
  <si>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</si>
  <si>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</si>
  <si>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</si>
  <si>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</si>
  <si>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</si>
  <si>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</si>
  <si>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</si>
  <si>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</si>
  <si>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</si>
  <si>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</si>
  <si>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</si>
  <si>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</si>
  <si>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</si>
  <si>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</si>
  <si>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</si>
  <si>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</si>
  <si>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</si>
  <si>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</si>
  <si>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</si>
  <si>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</si>
  <si>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</si>
  <si>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</si>
  <si>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</si>
  <si>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</si>
  <si>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</si>
  <si>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</si>
  <si>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</si>
  <si>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</si>
  <si>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</si>
  <si>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</si>
  <si>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</si>
  <si>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</si>
  <si>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</si>
  <si>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</si>
  <si>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</si>
  <si>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</si>
  <si>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</si>
  <si>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</si>
  <si>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</si>
  <si>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</si>
  <si>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</si>
  <si>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</si>
  <si>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</si>
  <si>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</si>
  <si>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</si>
  <si>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</si>
  <si>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</si>
  <si>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</si>
  <si>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</si>
  <si>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</si>
  <si>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</si>
  <si>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</si>
  <si>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</si>
  <si>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</si>
  <si>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</si>
  <si>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</si>
  <si>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</si>
  <si>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</si>
  <si>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</si>
  <si>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</si>
  <si>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</si>
  <si>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</si>
  <si>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</si>
  <si>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</si>
  <si>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</si>
  <si>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</si>
  <si>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</si>
  <si>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</si>
  <si>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</si>
  <si>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</si>
  <si>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</si>
  <si>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</si>
  <si>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</si>
  <si>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</si>
  <si>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</si>
  <si>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</si>
  <si>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</si>
  <si>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</si>
  <si>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</si>
  <si>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</si>
  <si>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</si>
  <si>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</si>
  <si>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</si>
  <si>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</si>
  <si>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</si>
  <si>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</si>
  <si>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</si>
  <si>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</si>
  <si>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</si>
  <si>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</si>
  <si>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</si>
  <si>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</si>
  <si>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</si>
  <si>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</si>
  <si>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</si>
  <si>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</si>
  <si>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</si>
  <si>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</si>
  <si>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</si>
  <si>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</si>
  <si>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</si>
  <si>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</si>
  <si>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</si>
  <si>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</si>
  <si>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</si>
  <si>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</si>
  <si>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</si>
  <si>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</si>
  <si>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</si>
  <si>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</si>
  <si>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</si>
  <si>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</si>
  <si>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</si>
  <si>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</si>
  <si>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</si>
  <si>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</si>
  <si>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</si>
  <si>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</si>
  <si>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</si>
  <si>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</si>
  <si>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</si>
  <si>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</si>
  <si>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</si>
  <si>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</si>
  <si>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</si>
  <si>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</si>
  <si>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</si>
  <si>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</si>
  <si>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</si>
  <si>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</si>
  <si>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</si>
  <si>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</si>
  <si>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</si>
  <si>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</si>
  <si>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</si>
  <si>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</si>
  <si>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</si>
  <si>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</si>
  <si>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</si>
  <si>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</si>
  <si>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</si>
  <si>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</si>
  <si>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</si>
  <si>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</si>
  <si>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</si>
  <si>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</si>
  <si>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</si>
  <si>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</si>
  <si>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</si>
  <si>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</si>
  <si>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</si>
  <si>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</si>
  <si>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</si>
  <si>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</si>
  <si>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</si>
  <si>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</si>
  <si>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</si>
  <si>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</si>
  <si>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</si>
  <si>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</si>
  <si>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</si>
  <si>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</si>
  <si>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</si>
  <si>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</si>
  <si>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</si>
  <si>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</si>
  <si>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</si>
  <si>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</si>
  <si>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</si>
  <si>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</si>
  <si>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</si>
  <si>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</si>
  <si>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</si>
  <si>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</si>
  <si>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</si>
  <si>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</si>
  <si>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</si>
  <si>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</si>
  <si>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</si>
  <si>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</si>
  <si>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</si>
  <si>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</si>
  <si>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</si>
  <si>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</si>
  <si>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</si>
  <si>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</si>
  <si>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</si>
  <si>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</si>
  <si>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</si>
  <si>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</si>
  <si>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</si>
  <si>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</si>
  <si>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</si>
  <si>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</si>
  <si>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</si>
  <si>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</si>
  <si>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</si>
  <si>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</si>
  <si>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</si>
  <si>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</si>
  <si>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</si>
  <si>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</si>
  <si>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</si>
  <si>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</si>
  <si>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</si>
  <si>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</si>
  <si>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</si>
  <si>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</si>
  <si>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</si>
  <si>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</si>
  <si>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</si>
  <si>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</si>
  <si>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</si>
  <si>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</si>
  <si>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</si>
  <si>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</si>
  <si>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</si>
  <si>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</si>
  <si>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</si>
  <si>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</si>
  <si>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</si>
  <si>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</si>
  <si>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</si>
  <si>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</si>
  <si>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</si>
  <si>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</si>
  <si>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</si>
  <si>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</si>
  <si>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</si>
  <si>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</si>
  <si>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</si>
  <si>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</si>
  <si>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</si>
  <si>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</si>
  <si>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</si>
  <si>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</si>
  <si>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</si>
  <si>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</si>
  <si>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</si>
  <si>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</si>
  <si>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</si>
  <si>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</si>
  <si>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</si>
  <si>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</si>
  <si>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</si>
  <si>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</si>
  <si>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</si>
  <si>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</si>
  <si>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</si>
  <si>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</si>
  <si>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</si>
  <si>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</si>
  <si>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</si>
  <si>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</si>
  <si>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</si>
  <si>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</si>
  <si>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</si>
  <si>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</si>
  <si>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</si>
  <si>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</si>
  <si>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</si>
  <si>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</si>
  <si>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</si>
  <si>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</si>
  <si>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</si>
  <si>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</si>
  <si>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</si>
  <si>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</si>
  <si>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</si>
  <si>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</si>
  <si>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</si>
  <si>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</si>
  <si>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</si>
  <si>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</si>
  <si>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</si>
  <si>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</si>
  <si>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</si>
  <si>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</si>
  <si>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</si>
  <si>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</si>
  <si>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</si>
  <si>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</si>
  <si>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</si>
  <si>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</si>
  <si>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</si>
  <si>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</si>
  <si>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</si>
  <si>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</si>
  <si>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</si>
  <si>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</si>
  <si>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</si>
  <si>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</si>
  <si>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</si>
  <si>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</si>
  <si>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</si>
  <si>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</si>
  <si>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</si>
  <si>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</si>
  <si>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</si>
  <si>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</si>
  <si>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</si>
  <si>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</si>
  <si>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</si>
  <si>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</si>
  <si>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</si>
  <si>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</si>
  <si>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</si>
  <si>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</si>
  <si>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</si>
  <si>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</si>
  <si>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</si>
  <si>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</si>
  <si>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</si>
  <si>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</si>
  <si>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</si>
  <si>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</si>
  <si>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</si>
  <si>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</si>
  <si>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</si>
  <si>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</si>
  <si>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</si>
  <si>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</si>
  <si>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</si>
  <si>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</si>
  <si>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</si>
  <si>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</si>
  <si>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</si>
  <si>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</si>
  <si>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</si>
  <si>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</si>
  <si>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</si>
  <si>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</si>
  <si>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</si>
  <si>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</si>
  <si>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</si>
  <si>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</si>
  <si>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</si>
  <si>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</si>
  <si>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</si>
  <si>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</si>
  <si>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</si>
  <si>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</si>
  <si>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</si>
  <si>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</si>
  <si>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</si>
  <si>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</si>
  <si>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</si>
  <si>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</si>
  <si>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</si>
  <si>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</si>
  <si>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</si>
  <si>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</si>
  <si>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</si>
  <si>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</si>
  <si>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</si>
  <si>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</si>
  <si>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</si>
  <si>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</si>
  <si>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</si>
  <si>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</si>
  <si>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</si>
  <si>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</si>
  <si>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</si>
  <si>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</si>
  <si>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</si>
  <si>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</si>
  <si>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</si>
  <si>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</si>
  <si>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</si>
  <si>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</si>
  <si>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</si>
  <si>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</si>
  <si>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</si>
  <si>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</si>
  <si>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</si>
  <si>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</si>
  <si>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</si>
  <si>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</si>
  <si>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</si>
  <si>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</si>
  <si>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</si>
  <si>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</si>
  <si>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</si>
  <si>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</si>
  <si>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</si>
  <si>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</si>
  <si>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</si>
  <si>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</si>
  <si>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</si>
  <si>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</si>
  <si>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</si>
  <si>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</si>
  <si>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</si>
  <si>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</si>
  <si>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</si>
  <si>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</si>
  <si>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</si>
  <si>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</si>
  <si>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</si>
  <si>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</si>
  <si>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</si>
  <si>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</si>
  <si>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</si>
  <si>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</si>
  <si>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</si>
  <si>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</si>
  <si>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</si>
  <si>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</si>
  <si>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</si>
  <si>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</si>
  <si>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</si>
  <si>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</si>
  <si>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</si>
  <si>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</si>
  <si>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</si>
  <si>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</si>
  <si>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</si>
  <si>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</si>
  <si>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</si>
  <si>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</si>
  <si>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</si>
  <si>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</si>
  <si>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</si>
  <si>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</si>
  <si>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</si>
  <si>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</si>
  <si>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</si>
  <si>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</si>
  <si>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</si>
  <si>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</si>
  <si>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</si>
  <si>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</si>
  <si>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</si>
  <si>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</si>
  <si>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</si>
  <si>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</si>
  <si>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</si>
  <si>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</si>
  <si>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</si>
  <si>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</si>
  <si>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</si>
  <si>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</si>
  <si>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</si>
  <si>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</si>
  <si>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</si>
  <si>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</si>
  <si>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</si>
  <si>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</si>
  <si>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</si>
  <si>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</si>
  <si>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</si>
  <si>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</si>
  <si>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</si>
  <si>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</si>
  <si>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</si>
  <si>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</si>
  <si>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</si>
  <si>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</si>
  <si>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</si>
  <si>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</si>
  <si>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</si>
  <si>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</si>
  <si>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</si>
  <si>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</si>
  <si>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</si>
  <si>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</si>
  <si>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</si>
  <si>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</si>
  <si>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</si>
  <si>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</si>
  <si>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</si>
  <si>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</si>
  <si>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</si>
  <si>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</si>
  <si>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</si>
  <si>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</si>
  <si>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</si>
  <si>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</si>
  <si>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</si>
  <si>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</si>
  <si>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</si>
  <si>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</si>
  <si>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</si>
  <si>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</si>
  <si>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</si>
  <si>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</si>
  <si>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</si>
  <si>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</si>
  <si>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</si>
  <si>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</si>
  <si>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</si>
  <si>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</si>
  <si>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</si>
  <si>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</si>
  <si>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</si>
  <si>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</si>
  <si>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</si>
  <si>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</si>
  <si>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</si>
  <si>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</si>
  <si>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</si>
  <si>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</si>
  <si>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</si>
  <si>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</si>
  <si>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</si>
  <si>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</si>
  <si>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</si>
  <si>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</si>
  <si>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</si>
  <si>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</si>
  <si>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</si>
  <si>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</si>
  <si>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</si>
  <si>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</si>
  <si>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</si>
  <si>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</si>
  <si>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</si>
  <si>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</si>
  <si>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</si>
  <si>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</si>
  <si>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</si>
  <si>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</si>
  <si>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</si>
  <si>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</si>
  <si>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</si>
  <si>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</si>
  <si>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</si>
  <si>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</si>
  <si>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</si>
  <si>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</si>
  <si>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</si>
  <si>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</si>
  <si>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</si>
  <si>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</si>
  <si>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</si>
  <si>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</si>
  <si>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</si>
  <si>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</si>
  <si>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</si>
  <si>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</si>
  <si>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</si>
  <si>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</si>
  <si>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</si>
  <si>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</si>
  <si>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</si>
  <si>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</si>
  <si>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</si>
  <si>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</si>
  <si>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</si>
  <si>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</si>
  <si>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</si>
  <si>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</si>
  <si>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</si>
  <si>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</si>
  <si>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</si>
  <si>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</si>
  <si>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</si>
  <si>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</si>
  <si>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</si>
  <si>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</si>
  <si>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</si>
  <si>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</si>
  <si>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</si>
  <si>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</si>
  <si>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</si>
  <si>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</si>
  <si>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</si>
  <si>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</si>
  <si>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</si>
  <si>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</si>
  <si>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</si>
  <si>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</si>
  <si>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</si>
  <si>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</si>
  <si>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</si>
  <si>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</si>
  <si>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</si>
  <si>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</si>
  <si>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</si>
  <si>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</si>
  <si>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</si>
  <si>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</si>
  <si>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</si>
  <si>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</si>
  <si>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</si>
  <si>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</si>
  <si>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</si>
  <si>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</si>
  <si>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</si>
  <si>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</si>
  <si>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</si>
  <si>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</si>
  <si>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</si>
  <si>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</si>
  <si>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</si>
  <si>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</si>
  <si>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</si>
  <si>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</si>
  <si>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</si>
  <si>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</si>
  <si>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</si>
  <si>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</si>
  <si>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</si>
  <si>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</si>
  <si>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</si>
  <si>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</si>
  <si>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</si>
  <si>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</si>
  <si>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</si>
  <si>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</si>
  <si>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</si>
  <si>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</si>
  <si>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</si>
  <si>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</si>
  <si>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</si>
  <si>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</si>
  <si>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</si>
  <si>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</si>
  <si>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</si>
  <si>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</si>
  <si>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</si>
  <si>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</si>
  <si>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</si>
  <si>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</si>
  <si>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</si>
  <si>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</si>
  <si>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</si>
  <si>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</si>
  <si>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</si>
  <si>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</si>
  <si>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</si>
  <si>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</si>
  <si>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</si>
  <si>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</si>
  <si>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</si>
  <si>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</si>
  <si>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</si>
  <si>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</si>
  <si>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</si>
  <si>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</si>
  <si>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</si>
  <si>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</si>
  <si>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</si>
  <si>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</si>
  <si>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</si>
  <si>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</si>
  <si>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</si>
  <si>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</si>
  <si>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</si>
  <si>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</si>
  <si>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</si>
  <si>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</si>
  <si>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</si>
  <si>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</si>
  <si>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</si>
  <si>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</si>
  <si>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</si>
  <si>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</si>
  <si>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</si>
  <si>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</si>
  <si>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</si>
  <si>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</si>
  <si>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</si>
  <si>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</si>
  <si>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</si>
  <si>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</si>
  <si>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</si>
  <si>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</si>
  <si>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</si>
  <si>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</si>
  <si>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</si>
  <si>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</si>
  <si>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</si>
  <si>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</si>
  <si>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</si>
  <si>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</si>
  <si>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</si>
  <si>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</si>
  <si>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</si>
  <si>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</si>
  <si>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</si>
  <si>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</si>
  <si>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</si>
  <si>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</si>
  <si>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</si>
  <si>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</si>
  <si>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</si>
  <si>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</si>
  <si>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</si>
  <si>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</si>
  <si>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</si>
  <si>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</si>
  <si>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</si>
  <si>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</si>
  <si>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</si>
  <si>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</si>
  <si>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</si>
  <si>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</si>
  <si>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</si>
  <si>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</si>
  <si>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</si>
  <si>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</si>
  <si>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</si>
  <si>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</si>
  <si>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</si>
  <si>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</si>
  <si>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</si>
  <si>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</si>
  <si>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</si>
  <si>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</si>
  <si>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</si>
  <si>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</si>
  <si>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</si>
  <si>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</si>
  <si>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</si>
  <si>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</si>
  <si>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</si>
  <si>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</si>
  <si>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</si>
  <si>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</si>
  <si>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</si>
  <si>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</si>
  <si>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</si>
  <si>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</si>
  <si>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</si>
  <si>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</si>
  <si>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</si>
  <si>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</si>
  <si>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</si>
  <si>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</si>
  <si>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</si>
  <si>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</si>
  <si>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</si>
  <si>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</si>
  <si>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</si>
  <si>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</si>
  <si>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</si>
  <si>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</si>
  <si>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</si>
  <si>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</si>
  <si>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</si>
  <si>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</si>
  <si>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</si>
  <si>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</si>
  <si>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</si>
  <si>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</si>
  <si>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</si>
  <si>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</si>
  <si>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</si>
  <si>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</si>
  <si>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</si>
  <si>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</si>
  <si>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</si>
  <si>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</si>
  <si>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</si>
  <si>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</si>
  <si>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</si>
  <si>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</si>
  <si>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</si>
  <si>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</si>
  <si>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</si>
  <si>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</si>
  <si>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</si>
  <si>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</si>
  <si>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</si>
  <si>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</si>
  <si>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</si>
  <si>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</si>
  <si>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</si>
  <si>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</si>
  <si>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</si>
  <si>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</si>
  <si>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</si>
  <si>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</si>
  <si>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</si>
  <si>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</si>
  <si>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</si>
  <si>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</si>
  <si>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</si>
  <si>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</si>
  <si>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</si>
  <si>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</si>
  <si>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</si>
  <si>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</si>
  <si>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</si>
  <si>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</si>
  <si>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</si>
  <si>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</si>
  <si>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</si>
  <si>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</si>
  <si>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</si>
  <si>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</si>
  <si>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</si>
  <si>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</si>
  <si>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</si>
  <si>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</si>
  <si>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</si>
  <si>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</si>
  <si>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</si>
  <si>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</si>
  <si>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</si>
  <si>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</si>
  <si>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</si>
  <si>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</si>
  <si>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</si>
  <si>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</si>
  <si>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</si>
  <si>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</si>
  <si>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</si>
  <si>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</si>
  <si>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</si>
  <si>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</si>
  <si>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</si>
  <si>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</si>
  <si>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</si>
  <si>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</si>
  <si>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</si>
  <si>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</si>
  <si>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</si>
  <si>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</si>
  <si>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</si>
  <si>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</si>
  <si>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</si>
  <si>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</si>
  <si>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</si>
  <si>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</si>
  <si>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</si>
  <si>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</si>
  <si>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</si>
  <si>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</si>
  <si>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</si>
  <si>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</si>
  <si>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</si>
  <si>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</si>
  <si>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</si>
  <si>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</si>
  <si>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</si>
  <si>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</si>
  <si>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</si>
  <si>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</si>
  <si>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</si>
  <si>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</si>
  <si>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</si>
  <si>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</si>
  <si>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</si>
  <si>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</si>
  <si>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</si>
  <si>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</si>
  <si>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</si>
  <si>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</si>
  <si>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</si>
  <si>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</si>
  <si>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</si>
  <si>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</si>
  <si>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</si>
  <si>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</si>
  <si>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</si>
  <si>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</si>
  <si>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</si>
  <si>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</si>
  <si>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</si>
  <si>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</si>
  <si>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</si>
  <si>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</si>
  <si>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</si>
  <si>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</si>
  <si>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</si>
  <si>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</si>
  <si>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</si>
  <si>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</si>
  <si>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</si>
  <si>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</si>
  <si>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</si>
  <si>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</si>
  <si>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</si>
  <si>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</si>
  <si>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</si>
  <si>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</si>
  <si>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</si>
  <si>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</si>
  <si>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</si>
  <si>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</si>
  <si>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</si>
  <si>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</si>
  <si>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</si>
  <si>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</si>
  <si>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</si>
  <si>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</si>
  <si>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</si>
  <si>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</si>
  <si>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</si>
  <si>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</si>
  <si>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</si>
  <si>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</si>
  <si>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</si>
  <si>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</si>
  <si>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</si>
  <si>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</si>
  <si>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</si>
  <si>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</si>
  <si>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</si>
  <si>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</si>
  <si>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</si>
  <si>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</si>
  <si>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</si>
  <si>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</si>
  <si>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</si>
  <si>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</si>
  <si>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</si>
  <si>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</si>
  <si>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</si>
  <si>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</si>
  <si>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</si>
  <si>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</si>
  <si>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</si>
  <si>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</si>
  <si>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</si>
  <si>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</si>
  <si>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</si>
  <si>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</si>
  <si>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</si>
  <si>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</si>
  <si>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</si>
  <si>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</si>
  <si>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</si>
  <si>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</si>
  <si>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</si>
  <si>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</si>
  <si>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</si>
  <si>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</si>
  <si>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</si>
  <si>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</si>
  <si>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</si>
  <si>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</si>
  <si>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</si>
  <si>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</si>
  <si>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</si>
  <si>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</si>
  <si>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</si>
  <si>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</si>
  <si>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</si>
  <si>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</si>
  <si>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</si>
  <si>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</si>
  <si>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</si>
  <si>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</si>
  <si>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</si>
  <si>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</si>
  <si>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</si>
  <si>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</si>
  <si>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</si>
  <si>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</si>
  <si>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</si>
  <si>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</si>
  <si>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</si>
  <si>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</si>
  <si>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</si>
  <si>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</si>
  <si>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</si>
  <si>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</si>
  <si>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</si>
  <si>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</si>
  <si>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</si>
  <si>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</si>
  <si>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</si>
  <si>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</si>
  <si>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</si>
  <si>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</si>
  <si>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</si>
  <si>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</si>
  <si>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</si>
  <si>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</si>
  <si>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</si>
  <si>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</si>
  <si>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</si>
  <si>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</si>
  <si>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</si>
  <si>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</si>
  <si>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</si>
  <si>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</si>
  <si>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</si>
  <si>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</si>
  <si>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</si>
  <si>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</si>
  <si>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</si>
  <si>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</si>
  <si>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</si>
  <si>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</si>
  <si>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</si>
  <si>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</si>
  <si>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</si>
  <si>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</si>
  <si>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</si>
  <si>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</si>
  <si>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</si>
  <si>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</si>
  <si>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</si>
  <si>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</si>
  <si>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</si>
  <si>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</si>
  <si>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</si>
  <si>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</si>
  <si>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</si>
  <si>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</si>
  <si>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</si>
  <si>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</si>
  <si>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</si>
  <si>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</si>
  <si>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</si>
  <si>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</si>
  <si>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</si>
  <si>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</si>
  <si>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</si>
  <si>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</si>
  <si>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</si>
  <si>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</si>
  <si>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</si>
  <si>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</si>
  <si>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</si>
  <si>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</si>
  <si>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</si>
  <si>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</si>
  <si>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</si>
  <si>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</si>
  <si>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</si>
  <si>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</si>
  <si>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</si>
  <si>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</si>
  <si>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</si>
  <si>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</si>
  <si>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</si>
  <si>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</si>
  <si>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</si>
  <si>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</si>
  <si>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</si>
  <si>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</si>
  <si>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</si>
  <si>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</si>
  <si>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</si>
  <si>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</si>
  <si>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</si>
  <si>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</si>
  <si>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</si>
  <si>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</si>
  <si>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</si>
  <si>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</si>
  <si>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</si>
  <si>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</si>
  <si>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</si>
  <si>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</si>
  <si>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</si>
  <si>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</si>
  <si>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</si>
  <si>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</si>
  <si>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</si>
  <si>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</si>
  <si>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</si>
  <si>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</si>
  <si>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</si>
  <si>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</si>
  <si>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</si>
  <si>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</si>
  <si>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</si>
  <si>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</si>
  <si>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</si>
  <si>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</si>
  <si>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</si>
  <si>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</si>
  <si>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</si>
  <si>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</si>
  <si>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</si>
  <si>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</si>
  <si>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</si>
  <si>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</si>
  <si>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</si>
  <si>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</si>
  <si>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</si>
  <si>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</si>
  <si>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</si>
  <si>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</si>
  <si>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</si>
  <si>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</si>
  <si>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</si>
  <si>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</si>
  <si>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</si>
  <si>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</si>
  <si>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</si>
  <si>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</si>
  <si>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</si>
  <si>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</si>
  <si>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</si>
  <si>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</si>
  <si>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</si>
  <si>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</si>
  <si>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</si>
  <si>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</si>
  <si>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</si>
  <si>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</si>
  <si>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</si>
  <si>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</si>
  <si>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</si>
  <si>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</si>
  <si>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</si>
  <si>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</si>
  <si>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</si>
  <si>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</si>
  <si>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</si>
  <si>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</si>
  <si>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</si>
  <si>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</si>
  <si>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</si>
  <si>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</si>
  <si>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</si>
  <si>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</si>
  <si>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</si>
  <si>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</si>
  <si>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</si>
  <si>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</si>
  <si>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</si>
  <si>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</si>
  <si>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</si>
  <si>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</si>
  <si>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</si>
  <si>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</si>
  <si>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</si>
  <si>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</si>
  <si>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</si>
  <si>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</si>
  <si>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</si>
  <si>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</si>
  <si>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</si>
  <si>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</si>
  <si>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</si>
  <si>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</si>
  <si>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</si>
  <si>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</si>
  <si>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</si>
  <si>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</si>
  <si>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</si>
  <si>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</si>
  <si>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</si>
  <si>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</si>
  <si>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</si>
  <si>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</si>
  <si>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</si>
  <si>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</si>
  <si>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</si>
  <si>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</si>
  <si>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</si>
  <si>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</si>
  <si>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</si>
  <si>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</si>
  <si>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</si>
  <si>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</si>
  <si>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</si>
  <si>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</si>
  <si>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</si>
  <si>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</si>
  <si>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</si>
  <si>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</si>
  <si>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</si>
  <si>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</si>
  <si>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</si>
  <si>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</si>
  <si>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</si>
  <si>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</si>
  <si>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</si>
  <si>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</si>
  <si>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</si>
  <si>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</si>
  <si>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</si>
  <si>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</si>
  <si>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</si>
  <si>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</si>
  <si>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</si>
  <si>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</si>
  <si>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</si>
  <si>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</si>
  <si>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</si>
  <si>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</si>
  <si>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</si>
  <si>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</si>
  <si>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</si>
  <si>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</si>
  <si>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</si>
  <si>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</si>
  <si>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</si>
  <si>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</si>
  <si>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</si>
  <si>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</si>
  <si>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</si>
  <si>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</si>
  <si>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</si>
  <si>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</si>
  <si>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</si>
  <si>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</si>
  <si>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</si>
  <si>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</si>
  <si>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</si>
  <si>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</si>
  <si>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</si>
  <si>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</si>
  <si>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</si>
  <si>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</si>
  <si>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</si>
  <si>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</si>
  <si>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</si>
  <si>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</si>
  <si>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</si>
  <si>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</si>
  <si>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</si>
  <si>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</si>
  <si>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</si>
  <si>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</si>
  <si>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</si>
  <si>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</si>
  <si>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</si>
  <si>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</si>
  <si>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</si>
  <si>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</si>
  <si>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</si>
  <si>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</si>
  <si>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</si>
  <si>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</si>
  <si>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</si>
  <si>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</si>
  <si>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</si>
  <si>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</si>
  <si>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</si>
  <si>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</si>
  <si>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</si>
  <si>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</si>
  <si>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</si>
  <si>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</si>
  <si>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</si>
  <si>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</si>
  <si>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</si>
  <si>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</si>
  <si>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</si>
  <si>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</si>
  <si>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</si>
  <si>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</si>
  <si>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</si>
  <si>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</si>
  <si>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</si>
  <si>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</si>
  <si>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</si>
  <si>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</si>
  <si>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</si>
  <si>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</si>
  <si>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</si>
  <si>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</si>
  <si>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</si>
  <si>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</si>
  <si>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</si>
  <si>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</si>
  <si>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</si>
  <si>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</si>
  <si>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</si>
  <si>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</si>
  <si>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</si>
  <si>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</si>
  <si>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</si>
  <si>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</si>
  <si>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</si>
  <si>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</si>
  <si>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</si>
  <si>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</si>
  <si>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</si>
  <si>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</si>
  <si>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</si>
  <si>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</si>
  <si>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</si>
  <si>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</si>
  <si>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</si>
  <si>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</si>
  <si>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</si>
  <si>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</si>
  <si>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</si>
  <si>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</si>
  <si>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</si>
  <si>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</si>
  <si>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</si>
  <si>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</si>
  <si>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</si>
  <si>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</si>
  <si>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</si>
  <si>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</si>
  <si>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</si>
  <si>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</si>
  <si>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</si>
  <si>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</si>
  <si>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</si>
  <si>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</si>
  <si>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</si>
  <si>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</si>
  <si>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</si>
  <si>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</si>
  <si>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</si>
  <si>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</si>
  <si>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</si>
  <si>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</si>
  <si>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</si>
  <si>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</si>
  <si>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</si>
  <si>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</si>
  <si>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</si>
  <si>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</si>
  <si>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</si>
  <si>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</si>
  <si>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</si>
  <si>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</si>
  <si>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</si>
  <si>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</si>
  <si>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</si>
  <si>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</si>
  <si>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</si>
  <si>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</si>
  <si>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</si>
  <si>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</si>
  <si>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</si>
  <si>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</si>
  <si>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</si>
  <si>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</si>
  <si>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</si>
  <si>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</si>
  <si>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</si>
  <si>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</si>
  <si>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</si>
  <si>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</si>
  <si>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</si>
  <si>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</si>
  <si>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</si>
  <si>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</si>
  <si>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</si>
  <si>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</si>
  <si>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</si>
  <si>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</si>
  <si>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</si>
  <si>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</si>
  <si>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</si>
  <si>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</si>
  <si>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</si>
  <si>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</si>
  <si>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</si>
  <si>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</si>
  <si>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</si>
  <si>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</si>
  <si>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</si>
  <si>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</si>
  <si>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</si>
  <si>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</si>
  <si>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</si>
  <si>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</si>
  <si>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</si>
  <si>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</si>
  <si>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</si>
  <si>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</si>
  <si>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</si>
  <si>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</si>
  <si>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</si>
  <si>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</si>
  <si>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</si>
  <si>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</si>
  <si>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</si>
  <si>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</si>
  <si>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</si>
  <si>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</si>
  <si>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</si>
  <si>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</si>
  <si>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</si>
  <si>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</si>
  <si>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</si>
  <si>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</si>
  <si>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</si>
  <si>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</si>
  <si>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</si>
  <si>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</si>
  <si>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</si>
  <si>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</si>
  <si>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</si>
  <si>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</si>
  <si>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</si>
  <si>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</si>
  <si>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</si>
  <si>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</si>
  <si>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</si>
  <si>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</si>
  <si>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</si>
  <si>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</si>
  <si>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</si>
  <si>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</si>
  <si>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</si>
  <si>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</si>
  <si>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</si>
  <si>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</si>
  <si>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</si>
  <si>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</si>
  <si>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</si>
  <si>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</si>
  <si>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</si>
  <si>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</si>
  <si>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</si>
  <si>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</si>
  <si>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</si>
  <si>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</si>
  <si>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</si>
  <si>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</si>
  <si>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</si>
  <si>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</si>
  <si>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</si>
  <si>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</si>
  <si>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</si>
  <si>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</si>
  <si>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</si>
  <si>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</si>
  <si>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</si>
  <si>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</si>
  <si>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</si>
  <si>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</si>
  <si>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</si>
  <si>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</si>
  <si>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</si>
  <si>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</si>
  <si>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</si>
  <si>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</si>
  <si>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</si>
  <si>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</si>
  <si>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</si>
  <si>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</si>
  <si>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</si>
  <si>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</si>
  <si>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</si>
  <si>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</si>
  <si>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</si>
  <si>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</si>
  <si>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</si>
  <si>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</si>
  <si>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</si>
  <si>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</si>
  <si>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</si>
  <si>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</si>
  <si>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</si>
  <si>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</si>
  <si>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</si>
  <si>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</si>
  <si>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</si>
  <si>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</si>
  <si>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</si>
  <si>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</si>
  <si>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</si>
  <si>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</si>
  <si>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</si>
  <si>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</si>
  <si>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</si>
  <si>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</si>
  <si>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</si>
  <si>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</si>
  <si>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</si>
  <si>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</si>
  <si>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</si>
  <si>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</si>
  <si>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</si>
  <si>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</si>
  <si>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</si>
  <si>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</si>
  <si>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</si>
  <si>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</si>
  <si>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</si>
  <si>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</si>
  <si>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</si>
  <si>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</si>
  <si>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</si>
  <si>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</si>
  <si>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</si>
  <si>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</si>
  <si>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</si>
  <si>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</si>
  <si>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</si>
  <si>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</si>
  <si>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</si>
  <si>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</si>
  <si>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</si>
  <si>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</si>
  <si>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</si>
  <si>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</si>
  <si>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</si>
  <si>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</si>
  <si>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</si>
  <si>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</si>
  <si>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</si>
  <si>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</si>
  <si>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</si>
  <si>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</si>
  <si>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</si>
  <si>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</si>
  <si>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</si>
  <si>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</si>
  <si>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</si>
  <si>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</si>
  <si>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</si>
  <si>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</si>
  <si>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</si>
  <si>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</si>
  <si>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</si>
  <si>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</si>
  <si>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</si>
  <si>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</si>
  <si>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</si>
  <si>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</si>
  <si>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</si>
  <si>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</si>
  <si>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</si>
  <si>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</si>
  <si>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</si>
  <si>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</si>
  <si>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</si>
  <si>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</si>
  <si>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</si>
  <si>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</si>
  <si>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</si>
  <si>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</si>
  <si>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</si>
  <si>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</si>
  <si>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</si>
  <si>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</si>
  <si>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</si>
  <si>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</si>
  <si>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</si>
  <si>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</si>
  <si>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</si>
  <si>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</si>
  <si>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</si>
  <si>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</si>
  <si>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</si>
  <si>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</si>
  <si>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</si>
  <si>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</si>
  <si>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</si>
  <si>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</si>
  <si>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</si>
  <si>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</si>
  <si>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</si>
  <si>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</si>
  <si>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</si>
  <si>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</si>
  <si>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</si>
  <si>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</si>
  <si>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</si>
  <si>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</si>
  <si>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</si>
  <si>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</si>
  <si>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</si>
  <si>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</si>
  <si>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</si>
  <si>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</si>
  <si>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</si>
  <si>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</si>
  <si>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</si>
  <si>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</si>
  <si>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</si>
  <si>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</si>
  <si>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</si>
  <si>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</si>
  <si>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</si>
  <si>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</si>
  <si>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</si>
  <si>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</si>
  <si>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</si>
  <si>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</si>
  <si>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</si>
  <si>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</si>
  <si>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</si>
  <si>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</si>
  <si>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</si>
  <si>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</si>
  <si>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</si>
  <si>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</si>
  <si>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</si>
  <si>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</si>
  <si>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</si>
  <si>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</si>
  <si>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</si>
  <si>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</si>
  <si>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</si>
  <si>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</si>
  <si>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</si>
  <si>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</si>
  <si>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</si>
  <si>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</si>
  <si>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</si>
  <si>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</si>
  <si>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</si>
  <si>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</si>
  <si>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</si>
  <si>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</si>
  <si>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</si>
  <si>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</si>
  <si>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</si>
  <si>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</si>
  <si>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</si>
  <si>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</si>
  <si>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</si>
  <si>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</si>
  <si>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</si>
  <si>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</si>
  <si>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</si>
  <si>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</si>
  <si>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</si>
  <si>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</si>
  <si>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</si>
  <si>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</si>
  <si>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</si>
  <si>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</si>
  <si>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</si>
  <si>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</si>
  <si>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</si>
  <si>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</si>
  <si>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</si>
  <si>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</si>
  <si>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</si>
  <si>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</si>
  <si>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</si>
  <si>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</si>
  <si>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</si>
  <si>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</si>
  <si>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</si>
  <si>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</si>
  <si>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</si>
  <si>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</si>
  <si>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</si>
  <si>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</si>
  <si>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</si>
  <si>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</si>
  <si>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</si>
  <si>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</si>
  <si>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</si>
  <si>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</si>
  <si>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</si>
  <si>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</si>
  <si>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</si>
  <si>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</si>
  <si>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</si>
  <si>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</si>
  <si>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</si>
  <si>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</si>
  <si>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</si>
  <si>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</si>
  <si>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</si>
  <si>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</si>
  <si>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</si>
  <si>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</si>
  <si>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</si>
  <si>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</si>
  <si>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</si>
  <si>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</si>
  <si>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</si>
  <si>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</si>
  <si>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</si>
  <si>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</si>
  <si>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</si>
  <si>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</si>
  <si>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</si>
  <si>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</si>
  <si>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</si>
  <si>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</si>
  <si>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</si>
  <si>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</si>
  <si>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</si>
  <si>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</si>
  <si>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</si>
  <si>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</si>
  <si>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</si>
  <si>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</si>
  <si>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</si>
  <si>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</si>
  <si>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</si>
  <si>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</si>
  <si>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</si>
  <si>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</si>
  <si>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</si>
  <si>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</si>
  <si>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</si>
  <si>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</si>
  <si>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</si>
  <si>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</si>
  <si>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</si>
  <si>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</si>
  <si>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</si>
  <si>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</si>
  <si>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</si>
  <si>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</si>
  <si>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</si>
  <si>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</si>
  <si>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</si>
  <si>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</si>
  <si>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</si>
  <si>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</si>
  <si>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</si>
  <si>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</si>
  <si>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</si>
  <si>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</si>
  <si>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</si>
  <si>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</si>
  <si>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</si>
  <si>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</si>
  <si>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</si>
  <si>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</si>
  <si>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</si>
  <si>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</si>
  <si>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</si>
  <si>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</si>
  <si>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</si>
  <si>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</si>
  <si>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</si>
  <si>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</si>
  <si>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</si>
  <si>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</si>
  <si>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</si>
  <si>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</si>
  <si>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</si>
  <si>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</si>
  <si>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</si>
  <si>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</si>
  <si>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</si>
  <si>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</si>
  <si>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</si>
  <si>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</si>
  <si>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</si>
  <si>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</si>
  <si>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</si>
  <si>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</si>
  <si>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</si>
  <si>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</si>
  <si>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</si>
  <si>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</si>
  <si>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</si>
  <si>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</si>
  <si>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</si>
  <si>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</si>
  <si>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</si>
  <si>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</si>
  <si>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</si>
  <si>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</si>
  <si>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</si>
  <si>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</si>
  <si>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</si>
  <si>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</si>
  <si>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</si>
  <si>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</si>
  <si>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</si>
  <si>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</si>
  <si>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</si>
  <si>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</si>
  <si>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</si>
  <si>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</si>
  <si>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</si>
  <si>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</si>
  <si>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</si>
  <si>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</si>
  <si>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</si>
  <si>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</si>
  <si>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</si>
  <si>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</si>
  <si>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</si>
  <si>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</si>
  <si>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</si>
  <si>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</si>
  <si>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</si>
  <si>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</si>
  <si>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</si>
  <si>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</si>
  <si>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</si>
  <si>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</si>
  <si>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</si>
  <si>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</si>
  <si>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</si>
  <si>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</si>
  <si>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</si>
  <si>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</si>
  <si>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</si>
  <si>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</si>
  <si>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</si>
  <si>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</si>
  <si>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</si>
  <si>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</si>
  <si>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</si>
  <si>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</si>
  <si>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</si>
  <si>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</si>
  <si>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</si>
  <si>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</si>
  <si>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</si>
  <si>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</si>
  <si>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</si>
  <si>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</si>
  <si>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</si>
  <si>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</si>
  <si>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</si>
  <si>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</si>
  <si>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</si>
  <si>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</si>
  <si>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</si>
  <si>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</si>
  <si>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</si>
  <si>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</si>
  <si>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</si>
  <si>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</si>
  <si>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</si>
  <si>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</si>
  <si>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</si>
  <si>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</si>
  <si>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</si>
  <si>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</si>
  <si>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</si>
  <si>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</si>
  <si>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</si>
  <si>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</si>
  <si>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</si>
  <si>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</si>
  <si>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</si>
  <si>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</si>
  <si>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</si>
  <si>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</si>
  <si>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</si>
  <si>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</si>
  <si>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</si>
  <si>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</si>
  <si>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</si>
  <si>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</si>
  <si>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</si>
  <si>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</si>
  <si>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</si>
  <si>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</si>
  <si>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</si>
  <si>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</si>
  <si>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</si>
  <si>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</si>
  <si>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</si>
  <si>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</si>
  <si>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</si>
  <si>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</si>
  <si>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</si>
  <si>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</si>
  <si>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</si>
  <si>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</si>
  <si>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</si>
  <si>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</si>
  <si>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</si>
  <si>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</si>
  <si>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</si>
  <si>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</si>
  <si>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</si>
  <si>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</si>
  <si>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</si>
  <si>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</si>
  <si>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</si>
  <si>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</si>
  <si>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</si>
  <si>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</si>
  <si>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</si>
  <si>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</si>
  <si>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</si>
  <si>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</si>
  <si>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</si>
  <si>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</si>
  <si>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</si>
  <si>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</si>
  <si>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</si>
  <si>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</si>
  <si>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</si>
  <si>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</si>
  <si>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</si>
  <si>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</si>
  <si>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</si>
  <si>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</si>
  <si>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</si>
  <si>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</si>
  <si>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</si>
  <si>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</si>
  <si>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</si>
  <si>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</si>
  <si>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</si>
  <si>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</si>
  <si>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</si>
  <si>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</si>
  <si>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</si>
  <si>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</si>
  <si>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</si>
  <si>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</si>
  <si>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</si>
  <si>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</si>
  <si>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</si>
  <si>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</si>
  <si>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</si>
  <si>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</si>
  <si>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</si>
  <si>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</si>
  <si>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</si>
  <si>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</si>
  <si>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</si>
  <si>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</si>
  <si>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</si>
  <si>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</si>
  <si>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</si>
  <si>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</si>
  <si>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</si>
  <si>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</si>
  <si>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</si>
  <si>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</si>
  <si>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</si>
  <si>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</si>
  <si>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</si>
  <si>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</si>
  <si>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</si>
  <si>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</si>
  <si>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</si>
  <si>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</si>
  <si>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</si>
  <si>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</si>
  <si>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</si>
  <si>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</si>
  <si>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</si>
  <si>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</si>
  <si>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</si>
  <si>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</si>
  <si>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</si>
  <si>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</si>
  <si>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</si>
  <si>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</si>
  <si>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</si>
  <si>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</si>
  <si>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</si>
  <si>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</si>
  <si>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</si>
  <si>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</si>
  <si>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</si>
  <si>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</si>
  <si>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</si>
  <si>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</si>
  <si>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</si>
  <si>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</si>
  <si>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</si>
  <si>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</si>
  <si>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</si>
  <si>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</si>
  <si>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</si>
  <si>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</si>
  <si>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</si>
  <si>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</si>
  <si>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</si>
  <si>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</si>
  <si>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</si>
  <si>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</si>
  <si>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</si>
  <si>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</si>
  <si>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</si>
  <si>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</si>
  <si>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</si>
  <si>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</si>
  <si>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</si>
  <si>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</si>
  <si>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</si>
  <si>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</si>
  <si>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</si>
  <si>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</si>
  <si>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</si>
  <si>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</si>
  <si>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</si>
  <si>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</si>
  <si>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</si>
  <si>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</si>
  <si>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</si>
  <si>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</si>
  <si>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</si>
  <si>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</si>
  <si>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</si>
  <si>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</si>
  <si>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</si>
  <si>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</si>
  <si>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</si>
  <si>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</si>
  <si>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</si>
  <si>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</si>
  <si>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</si>
  <si>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</si>
  <si>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</si>
  <si>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</si>
  <si>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</si>
  <si>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</si>
  <si>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</si>
  <si>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</si>
  <si>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</si>
  <si>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</si>
  <si>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</si>
  <si>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</si>
  <si>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</si>
  <si>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</si>
  <si>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</si>
  <si>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</si>
  <si>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</si>
  <si>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</si>
  <si>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</si>
  <si>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</si>
  <si>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</si>
  <si>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</si>
  <si>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</si>
  <si>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</si>
  <si>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</si>
  <si>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</si>
  <si>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</si>
  <si>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</si>
  <si>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</si>
  <si>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</si>
  <si>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</si>
  <si>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</si>
  <si>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</si>
  <si>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</si>
  <si>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</si>
  <si>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</si>
  <si>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</si>
  <si>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</si>
  <si>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</si>
  <si>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</si>
  <si>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</si>
  <si>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</si>
  <si>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</si>
  <si>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</si>
  <si>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</si>
  <si>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</si>
  <si>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</si>
  <si>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</si>
  <si>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</si>
  <si>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</si>
  <si>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</si>
  <si>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</si>
  <si>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</si>
  <si>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</si>
  <si>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</si>
  <si>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</si>
  <si>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</si>
  <si>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</si>
  <si>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</si>
  <si>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</si>
  <si>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</si>
  <si>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</si>
  <si>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</si>
  <si>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</si>
  <si>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</si>
  <si>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</si>
  <si>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</si>
  <si>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</si>
  <si>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</si>
  <si>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</si>
  <si>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</si>
  <si>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</si>
  <si>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</si>
  <si>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</si>
  <si>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</si>
  <si>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</si>
  <si>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</si>
  <si>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</si>
  <si>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</si>
  <si>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</si>
  <si>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</si>
  <si>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</si>
  <si>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</si>
  <si>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</si>
  <si>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</si>
  <si>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</si>
  <si>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</si>
  <si>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</si>
  <si>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</si>
  <si>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</si>
  <si>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</si>
  <si>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</si>
  <si>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</si>
  <si>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</si>
  <si>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</si>
  <si>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</si>
  <si>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</si>
  <si>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</si>
  <si>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</si>
  <si>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</si>
  <si>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</si>
  <si>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</si>
  <si>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</si>
  <si>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</si>
  <si>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</si>
  <si>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</si>
  <si>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</si>
  <si>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</si>
  <si>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</si>
  <si>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</si>
  <si>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</si>
  <si>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</si>
  <si>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</si>
  <si>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</si>
  <si>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</si>
  <si>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</si>
  <si>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</si>
  <si>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</si>
  <si>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</si>
  <si>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</si>
  <si>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</si>
  <si>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</si>
  <si>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</si>
  <si>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</si>
  <si>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</si>
  <si>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</si>
  <si>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</si>
  <si>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</si>
  <si>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</si>
  <si>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</si>
  <si>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</si>
  <si>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</si>
  <si>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</si>
  <si>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</si>
  <si>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</si>
  <si>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</si>
  <si>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</si>
  <si>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</si>
  <si>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</si>
  <si>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</si>
  <si>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</si>
  <si>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</si>
  <si>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</si>
  <si>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</si>
  <si>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</si>
  <si>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</si>
  <si>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</si>
  <si>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</si>
  <si>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</si>
  <si>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</si>
  <si>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</si>
  <si>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</si>
  <si>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</si>
  <si>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</si>
  <si>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</si>
  <si>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</si>
  <si>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</si>
  <si>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</si>
  <si>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</si>
  <si>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</si>
  <si>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</si>
  <si>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</si>
  <si>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</si>
  <si>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</si>
  <si>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</si>
  <si>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</si>
  <si>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</si>
  <si>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</si>
  <si>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</si>
  <si>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</si>
  <si>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</si>
  <si>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</si>
  <si>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</si>
  <si>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</si>
  <si>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</si>
  <si>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</si>
  <si>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</si>
  <si>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</si>
  <si>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</si>
  <si>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</si>
  <si>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</si>
  <si>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</si>
  <si>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</si>
  <si>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</si>
  <si>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</si>
  <si>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</si>
  <si>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</si>
  <si>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</si>
  <si>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</si>
  <si>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</si>
  <si>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</si>
  <si>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</si>
  <si>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</si>
  <si>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</si>
  <si>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</si>
  <si>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</si>
  <si>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</si>
  <si>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</si>
  <si>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</si>
  <si>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</si>
  <si>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</si>
  <si>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</si>
  <si>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</si>
  <si>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</si>
  <si>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</si>
  <si>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</si>
  <si>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</si>
  <si>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</si>
  <si>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</si>
  <si>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</si>
  <si>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</si>
  <si>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</si>
  <si>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</si>
  <si>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</si>
  <si>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</si>
  <si>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</si>
  <si>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</si>
  <si>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</si>
  <si>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</si>
  <si>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</si>
  <si>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</si>
  <si>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</si>
  <si>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</si>
  <si>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</si>
  <si>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</si>
  <si>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</si>
  <si>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</si>
  <si>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</si>
  <si>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</si>
  <si>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</si>
  <si>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</si>
  <si>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</si>
  <si>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</si>
  <si>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</si>
  <si>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</si>
  <si>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</si>
  <si>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</si>
  <si>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</si>
  <si>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</si>
  <si>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</si>
  <si>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</si>
  <si>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</si>
  <si>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</si>
  <si>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</si>
  <si>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</si>
  <si>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</si>
  <si>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</si>
  <si>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</si>
  <si>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</si>
  <si>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</si>
  <si>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</si>
  <si>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</si>
  <si>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</si>
  <si>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</si>
  <si>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</si>
  <si>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</si>
  <si>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</si>
  <si>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</si>
  <si>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</si>
  <si>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</si>
  <si>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</si>
  <si>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</si>
  <si>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</si>
  <si>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</si>
  <si>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</si>
  <si>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</si>
  <si>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</si>
  <si>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</si>
  <si>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</si>
  <si>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</si>
  <si>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</si>
  <si>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</si>
  <si>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</si>
  <si>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</si>
  <si>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</si>
  <si>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</si>
  <si>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</si>
  <si>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</si>
  <si>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</si>
  <si>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</si>
  <si>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</si>
  <si>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</si>
  <si>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</si>
  <si>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</si>
  <si>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</si>
  <si>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</si>
  <si>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</si>
  <si>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</si>
  <si>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</si>
  <si>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</si>
  <si>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</si>
  <si>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</si>
  <si>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</si>
  <si>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</si>
  <si>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</si>
  <si>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</si>
  <si>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</si>
  <si>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</si>
  <si>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</si>
  <si>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</si>
  <si>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</si>
  <si>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</si>
  <si>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</si>
  <si>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</si>
  <si>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</si>
  <si>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</si>
  <si>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</si>
  <si>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</si>
  <si>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</si>
  <si>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</si>
  <si>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</si>
  <si>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</si>
  <si>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</si>
  <si>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</si>
  <si>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</si>
  <si>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</si>
  <si>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</si>
  <si>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</si>
  <si>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</si>
  <si>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</si>
  <si>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</si>
  <si>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</si>
  <si>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</si>
  <si>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</si>
  <si>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</si>
  <si>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</si>
  <si>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</si>
  <si>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</si>
  <si>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</si>
  <si>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</si>
  <si>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</si>
  <si>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</si>
  <si>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</si>
  <si>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</si>
  <si>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</si>
  <si>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</si>
  <si>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</si>
  <si>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</si>
  <si>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</si>
  <si>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</si>
  <si>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</si>
  <si>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</si>
  <si>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</si>
  <si>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</si>
  <si>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</si>
  <si>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</si>
  <si>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</si>
  <si>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</si>
  <si>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</si>
  <si>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</si>
  <si>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</si>
  <si>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</si>
  <si>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</si>
  <si>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</si>
  <si>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</si>
  <si>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</si>
  <si>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</si>
  <si>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</si>
  <si>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</si>
  <si>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</si>
  <si>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</si>
  <si>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</si>
  <si>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</si>
  <si>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</si>
  <si>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</si>
  <si>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</si>
  <si>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</si>
  <si>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</si>
  <si>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</si>
  <si>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</si>
  <si>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</si>
  <si>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</si>
  <si>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</si>
  <si>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</si>
  <si>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</si>
  <si>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</si>
  <si>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</si>
  <si>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</si>
  <si>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</si>
  <si>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</si>
  <si>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</si>
  <si>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</si>
  <si>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</si>
  <si>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</si>
  <si>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</si>
  <si>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</si>
  <si>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</si>
  <si>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</si>
  <si>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</si>
  <si>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</si>
  <si>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</si>
  <si>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</si>
  <si>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</si>
  <si>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</si>
  <si>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</si>
  <si>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</si>
  <si>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</si>
  <si>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</si>
  <si>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</si>
  <si>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</si>
  <si>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</si>
  <si>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</si>
  <si>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</si>
  <si>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</si>
  <si>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</si>
  <si>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</si>
  <si>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</si>
  <si>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</si>
  <si>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</si>
  <si>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</si>
  <si>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</si>
  <si>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</si>
  <si>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</si>
  <si>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</si>
  <si>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</si>
  <si>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</si>
  <si>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</si>
  <si>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</si>
  <si>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</si>
  <si>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</si>
  <si>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</si>
  <si>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</si>
  <si>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</si>
  <si>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</si>
  <si>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</si>
  <si>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</si>
  <si>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</si>
  <si>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</si>
  <si>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</si>
  <si>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</si>
  <si>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</si>
  <si>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</si>
  <si>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</si>
  <si>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</si>
  <si>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</si>
  <si>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</si>
  <si>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</si>
  <si>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</si>
  <si>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</si>
  <si>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</si>
  <si>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</si>
  <si>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</si>
  <si>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</si>
  <si>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</si>
  <si>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</si>
  <si>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</si>
  <si>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</si>
  <si>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</si>
  <si>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</si>
  <si>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</si>
  <si>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</si>
  <si>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</si>
  <si>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</si>
  <si>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</si>
  <si>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</si>
  <si>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</si>
  <si>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</si>
  <si>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</si>
  <si>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</si>
  <si>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</si>
  <si>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</si>
  <si>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</si>
  <si>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</si>
  <si>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</si>
  <si>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</si>
  <si>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</si>
  <si>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</si>
  <si>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</si>
  <si>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</si>
  <si>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</si>
  <si>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</si>
  <si>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</si>
  <si>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</si>
  <si>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</si>
  <si>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</si>
  <si>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</si>
  <si>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</si>
  <si>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</si>
  <si>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</si>
  <si>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</si>
  <si>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</si>
  <si>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</si>
  <si>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</si>
  <si>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</si>
  <si>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</si>
  <si>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</si>
  <si>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</si>
  <si>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</si>
  <si>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</si>
  <si>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</si>
  <si>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</si>
  <si>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</si>
  <si>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</si>
  <si>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</si>
  <si>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</si>
  <si>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</si>
  <si>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</si>
  <si>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</si>
  <si>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</si>
  <si>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</si>
  <si>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</si>
  <si>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</si>
  <si>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</si>
  <si>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</si>
  <si>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</si>
  <si>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</si>
  <si>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</si>
  <si>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</si>
  <si>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</si>
  <si>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</si>
  <si>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</si>
  <si>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</si>
  <si>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</si>
  <si>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</si>
  <si>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</si>
  <si>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</si>
  <si>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</si>
  <si>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</si>
  <si>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</si>
  <si>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</si>
  <si>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</si>
  <si>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</si>
  <si>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</si>
  <si>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</si>
  <si>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</si>
  <si>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</si>
  <si>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</si>
  <si>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</si>
  <si>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</si>
  <si>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</si>
  <si>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</si>
  <si>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</si>
  <si>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</si>
  <si>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</si>
  <si>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</si>
  <si>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</si>
  <si>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</si>
  <si>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</si>
  <si>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</si>
  <si>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</si>
  <si>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</si>
  <si>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</si>
  <si>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</si>
  <si>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</si>
  <si>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</si>
  <si>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</si>
  <si>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</si>
  <si>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</si>
  <si>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</si>
  <si>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</si>
  <si>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</si>
  <si>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</si>
  <si>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</si>
  <si>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</si>
  <si>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</si>
  <si>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</si>
  <si>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</si>
  <si>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</si>
  <si>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</si>
  <si>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</si>
  <si>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</si>
  <si>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</si>
  <si>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</si>
  <si>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</si>
  <si>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</si>
  <si>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</si>
  <si>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</si>
  <si>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</si>
  <si>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</si>
  <si>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</si>
  <si>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</si>
  <si>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</si>
  <si>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</si>
  <si>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</si>
  <si>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</si>
  <si>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</si>
  <si>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</si>
  <si>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</si>
  <si>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</si>
  <si>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</si>
  <si>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</si>
  <si>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</si>
  <si>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</si>
  <si>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</si>
  <si>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</si>
  <si>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</si>
  <si>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</si>
  <si>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</si>
  <si>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</si>
  <si>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</si>
  <si>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</si>
  <si>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</si>
  <si>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</si>
  <si>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</si>
  <si>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</si>
  <si>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</si>
  <si>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</si>
  <si>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</si>
  <si>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</si>
  <si>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</si>
  <si>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</si>
  <si>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</si>
  <si>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</si>
  <si>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</si>
  <si>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</si>
  <si>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</si>
  <si>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</si>
  <si>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</si>
  <si>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</si>
  <si>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</si>
  <si>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</si>
  <si>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</si>
  <si>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</si>
  <si>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</si>
  <si>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</si>
  <si>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</si>
  <si>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</si>
  <si>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</si>
  <si>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</si>
  <si>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</si>
  <si>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</si>
  <si>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</si>
  <si>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</si>
  <si>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</si>
  <si>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</si>
  <si>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</si>
  <si>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</si>
  <si>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</si>
  <si>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</si>
  <si>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</si>
  <si>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</si>
  <si>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</si>
  <si>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</si>
  <si>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</si>
  <si>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</si>
  <si>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</si>
  <si>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</si>
  <si>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</si>
  <si>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</si>
  <si>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</si>
  <si>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</si>
  <si>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</si>
  <si>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</si>
  <si>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</si>
  <si>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</si>
  <si>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</si>
  <si>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</si>
  <si>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</si>
  <si>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</si>
  <si>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</si>
  <si>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</si>
  <si>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</si>
  <si>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</si>
  <si>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</si>
  <si>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</si>
  <si>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</si>
  <si>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</si>
  <si>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</si>
  <si>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</si>
  <si>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</si>
  <si>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</si>
  <si>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</si>
  <si>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</si>
  <si>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</si>
  <si>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</si>
  <si>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</si>
  <si>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</si>
  <si>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</si>
  <si>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</si>
  <si>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</si>
  <si>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</si>
  <si>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</si>
  <si>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</si>
  <si>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</si>
  <si>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</si>
  <si>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</si>
  <si>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</si>
  <si>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</si>
  <si>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</si>
  <si>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</si>
  <si>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</si>
  <si>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</si>
  <si>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</si>
  <si>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</si>
  <si>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</si>
  <si>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</si>
  <si>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</si>
  <si>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</si>
  <si>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</si>
  <si>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</si>
  <si>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</si>
  <si>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</si>
  <si>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</si>
  <si>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</si>
  <si>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</si>
  <si>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</si>
  <si>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</si>
  <si>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</si>
  <si>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</si>
  <si>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</si>
  <si>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</si>
  <si>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</si>
  <si>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</si>
  <si>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</si>
  <si>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</si>
  <si>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</si>
  <si>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</si>
  <si>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</si>
  <si>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</si>
  <si>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</si>
  <si>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</si>
  <si>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</si>
  <si>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</si>
  <si>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</si>
  <si>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</si>
  <si>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</si>
  <si>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</si>
  <si>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</si>
  <si>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</si>
  <si>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</si>
  <si>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</si>
  <si>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</si>
  <si>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</si>
  <si>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</si>
  <si>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</si>
  <si>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</si>
  <si>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</si>
  <si>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</si>
  <si>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</si>
  <si>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</si>
  <si>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</si>
  <si>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</si>
  <si>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</si>
  <si>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</si>
  <si>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</si>
  <si>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</si>
  <si>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</si>
  <si>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</si>
  <si>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</si>
  <si>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</si>
  <si>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</si>
  <si>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</si>
  <si>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</si>
  <si>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</si>
  <si>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</si>
  <si>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</si>
  <si>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</si>
  <si>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</si>
  <si>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</si>
  <si>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</si>
  <si>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</si>
  <si>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</si>
  <si>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</si>
  <si>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</si>
  <si>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</si>
  <si>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</si>
  <si>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</si>
  <si>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</si>
  <si>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</si>
  <si>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</si>
  <si>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</si>
  <si>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</si>
  <si>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</si>
  <si>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</si>
  <si>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</si>
  <si>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</si>
  <si>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</si>
  <si>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</si>
  <si>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</si>
  <si>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</si>
  <si>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</si>
  <si>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</si>
  <si>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</si>
  <si>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</si>
  <si>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</si>
  <si>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</si>
  <si>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</si>
  <si>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</si>
  <si>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</si>
  <si>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</si>
  <si>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</si>
  <si>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</si>
  <si>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</si>
  <si>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</si>
  <si>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</si>
  <si>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</si>
  <si>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</si>
  <si>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</si>
  <si>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</si>
  <si>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</si>
  <si>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</si>
  <si>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</si>
  <si>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</si>
  <si>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</si>
  <si>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</si>
  <si>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</si>
  <si>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</si>
  <si>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</si>
  <si>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</si>
  <si>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</si>
  <si>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</si>
  <si>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</si>
  <si>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</si>
  <si>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</si>
  <si>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</si>
  <si>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</si>
  <si>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</si>
  <si>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</si>
  <si>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</si>
  <si>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</si>
  <si>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</si>
  <si>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</si>
  <si>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</si>
  <si>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</si>
  <si>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</si>
  <si>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</si>
  <si>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</si>
  <si>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</si>
  <si>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</si>
  <si>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</si>
  <si>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</si>
  <si>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</si>
  <si>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</si>
  <si>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</si>
  <si>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</si>
  <si>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</si>
  <si>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</si>
  <si>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</si>
  <si>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</si>
  <si>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</si>
  <si>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</si>
  <si>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</si>
  <si>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</si>
  <si>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</si>
  <si>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</si>
  <si>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</si>
  <si>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</si>
  <si>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</si>
  <si>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</si>
  <si>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</si>
  <si>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</si>
  <si>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</si>
  <si>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</si>
  <si>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</si>
  <si>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</si>
  <si>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</si>
  <si>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</si>
  <si>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</si>
  <si>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</si>
  <si>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</si>
  <si>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</si>
  <si>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</si>
  <si>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</si>
  <si>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</si>
  <si>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</si>
  <si>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</si>
  <si>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</si>
  <si>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</si>
  <si>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</si>
  <si>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</si>
  <si>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</si>
  <si>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</si>
  <si>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</si>
  <si>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</si>
  <si>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</si>
  <si>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</si>
  <si>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</si>
  <si>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</si>
  <si>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</si>
  <si>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</si>
  <si>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</si>
  <si>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</si>
  <si>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</si>
  <si>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</si>
  <si>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</si>
  <si>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</si>
  <si>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</si>
  <si>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</si>
  <si>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</si>
  <si>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</si>
  <si>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</si>
  <si>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</si>
  <si>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</si>
  <si>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</si>
  <si>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</si>
  <si>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</si>
  <si>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</si>
  <si>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</si>
  <si>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</si>
  <si>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</si>
  <si>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</si>
  <si>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</si>
  <si>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</si>
  <si>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</si>
  <si>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</si>
  <si>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</si>
  <si>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</si>
  <si>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</si>
  <si>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</si>
  <si>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</si>
  <si>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</si>
  <si>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</si>
  <si>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</si>
  <si>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</si>
  <si>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</si>
  <si>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</si>
  <si>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</si>
  <si>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</si>
  <si>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</si>
  <si>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</si>
  <si>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</si>
  <si>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</si>
  <si>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</si>
  <si>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</si>
  <si>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</si>
  <si>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</si>
  <si>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</si>
  <si>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</si>
  <si>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</si>
  <si>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</si>
  <si>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</si>
  <si>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</si>
  <si>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</si>
  <si>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</si>
  <si>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</si>
  <si>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</si>
  <si>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</si>
  <si>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</si>
  <si>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</si>
  <si>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</si>
  <si>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</si>
  <si>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</si>
  <si>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</si>
  <si>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</si>
  <si>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</si>
  <si>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</si>
  <si>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</si>
  <si>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</si>
  <si>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</si>
  <si>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</si>
  <si>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</si>
  <si>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</si>
  <si>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</si>
  <si>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</si>
  <si>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</si>
  <si>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</si>
  <si>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</si>
  <si>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</si>
  <si>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</si>
  <si>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</si>
  <si>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</si>
  <si>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</si>
  <si>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</si>
  <si>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</si>
  <si>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</si>
  <si>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</si>
  <si>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</si>
  <si>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</si>
  <si>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</si>
  <si>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</si>
  <si>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</si>
  <si>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</si>
  <si>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</si>
  <si>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</si>
  <si>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</si>
  <si>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</si>
  <si>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</si>
  <si>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</si>
  <si>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</si>
  <si>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</si>
  <si>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</si>
  <si>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</si>
  <si>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</si>
  <si>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</si>
  <si>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</si>
  <si>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</si>
  <si>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</si>
  <si>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</si>
  <si>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</si>
  <si>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</si>
  <si>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</si>
  <si>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</si>
  <si>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</si>
  <si>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</si>
  <si>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</si>
  <si>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</si>
  <si>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</si>
  <si>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</si>
  <si>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</si>
  <si>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</si>
  <si>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</si>
  <si>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</si>
  <si>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</si>
  <si>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</si>
  <si>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</si>
  <si>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</si>
  <si>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</si>
  <si>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</si>
  <si>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</si>
  <si>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</si>
  <si>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</si>
  <si>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</si>
  <si>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</si>
  <si>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</si>
  <si>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</si>
  <si>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</si>
  <si>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</si>
  <si>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</si>
  <si>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</si>
  <si>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</si>
  <si>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</si>
  <si>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</si>
  <si>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</si>
  <si>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</si>
  <si>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</si>
  <si>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</si>
  <si>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</si>
  <si>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</si>
  <si>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</si>
  <si>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</si>
  <si>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</si>
  <si>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</si>
  <si>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</si>
  <si>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</si>
  <si>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</si>
  <si>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</si>
  <si>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</si>
  <si>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</si>
  <si>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</si>
  <si>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</si>
  <si>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</si>
  <si>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</si>
  <si>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</si>
  <si>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</si>
  <si>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</si>
  <si>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</si>
  <si>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</si>
  <si>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</si>
  <si>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</si>
  <si>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</si>
  <si>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</si>
  <si>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</si>
  <si>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</si>
  <si>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</si>
  <si>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</si>
  <si>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</si>
  <si>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</si>
  <si>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</si>
  <si>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</si>
  <si>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</si>
  <si>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</si>
  <si>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</si>
  <si>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</si>
  <si>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</si>
  <si>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</si>
  <si>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</si>
  <si>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</si>
  <si>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</si>
  <si>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</si>
  <si>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</si>
  <si>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</si>
  <si>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</si>
  <si>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</si>
  <si>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</si>
  <si>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</si>
  <si>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</si>
  <si>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</si>
  <si>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</si>
  <si>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</si>
  <si>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</si>
  <si>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</si>
  <si>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</si>
  <si>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</si>
  <si>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</si>
  <si>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</si>
  <si>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</si>
  <si>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</si>
  <si>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</si>
  <si>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</si>
  <si>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</si>
  <si>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</si>
  <si>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</si>
  <si>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</si>
  <si>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</si>
  <si>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</si>
  <si>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</si>
  <si>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</si>
  <si>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</si>
  <si>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</si>
  <si>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</si>
  <si>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</si>
  <si>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</si>
  <si>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</si>
  <si>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</si>
  <si>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</si>
  <si>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</si>
  <si>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</si>
  <si>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</si>
  <si>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</si>
  <si>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</si>
  <si>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</si>
  <si>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</si>
  <si>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</si>
  <si>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</si>
  <si>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</si>
  <si>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</si>
  <si>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</si>
  <si>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</si>
  <si>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</si>
  <si>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</si>
  <si>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</si>
  <si>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</si>
  <si>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</si>
  <si>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</si>
  <si>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</si>
  <si>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</si>
  <si>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</si>
  <si>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</si>
  <si>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</si>
  <si>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</si>
  <si>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</si>
  <si>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</si>
  <si>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</si>
  <si>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</si>
  <si>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</si>
  <si>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</si>
  <si>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</si>
  <si>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</si>
  <si>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</si>
  <si>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</si>
  <si>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</si>
  <si>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</si>
  <si>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</si>
  <si>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</si>
  <si>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</si>
  <si>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</si>
  <si>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</si>
  <si>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</si>
  <si>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</si>
  <si>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</si>
  <si>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</si>
  <si>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</si>
  <si>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</si>
  <si>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</si>
  <si>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</si>
  <si>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</si>
  <si>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</si>
  <si>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</si>
  <si>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</si>
  <si>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</si>
  <si>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</si>
  <si>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</si>
  <si>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</si>
  <si>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</si>
  <si>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</si>
  <si>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</si>
  <si>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</si>
  <si>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</si>
  <si>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</si>
  <si>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</si>
  <si>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</si>
  <si>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</si>
  <si>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</si>
  <si>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</si>
  <si>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</si>
  <si>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</si>
  <si>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</si>
  <si>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</si>
  <si>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</si>
  <si>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</si>
  <si>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</si>
  <si>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</si>
  <si>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</si>
  <si>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</si>
  <si>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</si>
  <si>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</si>
  <si>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</si>
  <si>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</si>
  <si>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</si>
  <si>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</si>
  <si>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</si>
  <si>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</si>
  <si>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</si>
  <si>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</si>
  <si>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</si>
  <si>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</si>
  <si>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</si>
  <si>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</si>
  <si>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</si>
  <si>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</si>
  <si>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</si>
  <si>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</si>
  <si>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</si>
  <si>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</si>
  <si>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</si>
  <si>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</si>
  <si>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</si>
  <si>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</si>
  <si>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</si>
  <si>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</si>
  <si>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</si>
  <si>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</si>
  <si>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</si>
  <si>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</si>
  <si>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</si>
  <si>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</si>
  <si>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</si>
  <si>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</si>
  <si>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</si>
  <si>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</si>
  <si>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</si>
  <si>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</si>
  <si>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</si>
  <si>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</si>
  <si>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</si>
  <si>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</si>
  <si>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</si>
  <si>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</si>
  <si>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</si>
  <si>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</si>
  <si>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</si>
  <si>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</si>
  <si>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</si>
  <si>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</si>
  <si>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</si>
  <si>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</si>
  <si>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</si>
  <si>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</si>
  <si>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</si>
  <si>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</si>
  <si>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</si>
  <si>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</si>
  <si>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</si>
  <si>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</si>
  <si>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</si>
  <si>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</si>
  <si>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</si>
  <si>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</si>
  <si>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</si>
  <si>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</si>
  <si>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</si>
  <si>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</si>
  <si>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</si>
  <si>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</si>
  <si>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</si>
  <si>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</si>
  <si>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</si>
  <si>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</si>
  <si>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</si>
  <si>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</si>
  <si>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</si>
  <si>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</si>
  <si>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</si>
  <si>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</si>
  <si>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</si>
  <si>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</si>
  <si>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</si>
  <si>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</si>
  <si>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</si>
  <si>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</si>
  <si>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</si>
  <si>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</si>
  <si>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</si>
  <si>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</si>
  <si>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</si>
  <si>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</si>
  <si>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</si>
  <si>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</si>
  <si>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</si>
  <si>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</si>
  <si>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</si>
  <si>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</si>
  <si>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</si>
  <si>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</si>
  <si>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</si>
  <si>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</si>
  <si>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</si>
  <si>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</si>
  <si>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</si>
  <si>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</si>
  <si>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</si>
  <si>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</si>
  <si>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</si>
  <si>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</si>
  <si>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</si>
  <si>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</si>
  <si>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</si>
  <si>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</si>
  <si>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</si>
  <si>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</si>
  <si>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</si>
  <si>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</si>
  <si>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</si>
  <si>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</si>
  <si>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</si>
  <si>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</si>
  <si>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</si>
  <si>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</si>
  <si>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</si>
  <si>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</si>
  <si>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</si>
  <si>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</si>
  <si>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</si>
  <si>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</si>
  <si>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</si>
  <si>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</si>
  <si>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</si>
  <si>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</si>
  <si>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</si>
  <si>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</si>
  <si>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</si>
  <si>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</si>
  <si>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</si>
  <si>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</si>
  <si>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</si>
  <si>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</si>
  <si>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</si>
  <si>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</si>
  <si>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</si>
  <si>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</si>
  <si>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</si>
  <si>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</si>
  <si>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</si>
  <si>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</si>
  <si>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</si>
  <si>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</si>
  <si>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</si>
  <si>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</si>
  <si>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</si>
  <si>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</si>
  <si>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</si>
  <si>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</si>
  <si>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</si>
  <si>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</si>
  <si>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</si>
  <si>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</si>
  <si>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</si>
  <si>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</si>
  <si>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</si>
  <si>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</si>
  <si>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</si>
  <si>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</si>
  <si>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</si>
  <si>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</si>
  <si>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</si>
  <si>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</si>
  <si>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</si>
  <si>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</si>
  <si>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</si>
  <si>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</si>
  <si>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</si>
  <si>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</si>
  <si>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</si>
  <si>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</si>
  <si>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</si>
  <si>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</si>
  <si>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</si>
  <si>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</si>
  <si>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</si>
  <si>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</si>
  <si>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</si>
  <si>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</si>
  <si>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</si>
  <si>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</si>
  <si>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</si>
  <si>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</si>
  <si>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</si>
  <si>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</si>
  <si>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</si>
  <si>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</si>
  <si>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</si>
  <si>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</si>
  <si>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</si>
  <si>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</si>
  <si>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</si>
  <si>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</si>
  <si>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</si>
  <si>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</si>
  <si>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</si>
  <si>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</si>
  <si>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</si>
  <si>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</si>
  <si>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</si>
  <si>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</si>
  <si>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</si>
  <si>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</si>
  <si>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</si>
  <si>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</si>
  <si>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</si>
  <si>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</si>
  <si>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</si>
  <si>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</si>
  <si>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</si>
  <si>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</si>
  <si>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</si>
  <si>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</si>
  <si>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</si>
  <si>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</si>
  <si>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</si>
  <si>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</si>
  <si>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</si>
  <si>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</si>
  <si>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</si>
  <si>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</si>
  <si>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</si>
  <si>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</si>
  <si>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</si>
  <si>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</si>
  <si>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</si>
  <si>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</si>
  <si>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</si>
  <si>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</si>
  <si>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</si>
  <si>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</si>
  <si>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</si>
  <si>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</si>
  <si>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</si>
  <si>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</si>
  <si>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</si>
  <si>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</si>
  <si>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</si>
  <si>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</si>
  <si>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</si>
  <si>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</si>
  <si>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</si>
  <si>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</si>
  <si>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</si>
  <si>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</si>
  <si>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</si>
  <si>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</si>
  <si>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</si>
  <si>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</si>
  <si>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</si>
  <si>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</si>
  <si>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</si>
  <si>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</si>
  <si>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</si>
  <si>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</si>
  <si>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</si>
  <si>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</si>
  <si>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</si>
  <si>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</si>
  <si>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</si>
  <si>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</si>
  <si>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</si>
  <si>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</si>
  <si>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</si>
  <si>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</si>
  <si>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</si>
  <si>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</si>
  <si>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</si>
  <si>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</si>
  <si>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</si>
  <si>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</si>
  <si>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</si>
  <si>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</si>
  <si>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</si>
  <si>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</si>
  <si>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</si>
  <si>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</si>
  <si>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</si>
  <si>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</si>
  <si>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</si>
  <si>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</si>
  <si>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</si>
  <si>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</si>
  <si>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</si>
  <si>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</si>
  <si>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</si>
  <si>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</si>
  <si>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</si>
  <si>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</si>
  <si>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</si>
  <si>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</si>
  <si>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</si>
  <si>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</si>
  <si>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</si>
  <si>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</si>
  <si>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</si>
  <si>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</si>
  <si>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</si>
  <si>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</si>
  <si>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</si>
  <si>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</si>
  <si>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</si>
  <si>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</si>
  <si>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</si>
  <si>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</si>
  <si>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</si>
  <si>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</si>
  <si>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</si>
  <si>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</si>
  <si>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</si>
  <si>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</si>
  <si>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</si>
  <si>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</si>
  <si>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</si>
  <si>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</si>
  <si>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</si>
  <si>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</si>
  <si>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</si>
  <si>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</si>
  <si>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</si>
  <si>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</si>
  <si>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</si>
  <si>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</si>
  <si>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</si>
  <si>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</si>
  <si>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</si>
  <si>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</si>
  <si>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</si>
  <si>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</si>
  <si>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</si>
  <si>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</si>
  <si>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</si>
  <si>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</si>
  <si>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</si>
  <si>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</si>
  <si>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</si>
  <si>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</si>
  <si>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</si>
  <si>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</si>
  <si>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</si>
  <si>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</si>
  <si>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</si>
  <si>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</si>
  <si>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</si>
  <si>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</si>
  <si>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</si>
  <si>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</si>
  <si>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</si>
  <si>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</si>
  <si>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</si>
  <si>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</si>
  <si>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</si>
  <si>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</si>
  <si>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</si>
  <si>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</si>
  <si>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</si>
  <si>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</si>
  <si>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</si>
  <si>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</si>
  <si>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</si>
  <si>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</si>
  <si>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</si>
  <si>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</si>
  <si>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</si>
  <si>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</si>
  <si>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</si>
  <si>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</si>
  <si>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</si>
  <si>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</si>
  <si>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</si>
  <si>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</si>
  <si>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</si>
  <si>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</si>
  <si>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</si>
  <si>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</si>
  <si>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</si>
  <si>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</si>
  <si>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</si>
  <si>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</si>
  <si>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</si>
  <si>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</si>
  <si>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</si>
  <si>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</si>
  <si>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</si>
  <si>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</si>
  <si>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</si>
  <si>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</si>
  <si>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</si>
  <si>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</si>
  <si>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</si>
  <si>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</si>
  <si>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</si>
  <si>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</si>
  <si>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</si>
  <si>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</si>
  <si>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</si>
  <si>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</si>
  <si>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</si>
  <si>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</si>
  <si>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</si>
  <si>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</si>
  <si>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</si>
  <si>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</si>
  <si>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</si>
  <si>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</si>
  <si>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</si>
  <si>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</si>
  <si>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</si>
  <si>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</si>
  <si>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</si>
  <si>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</si>
  <si>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</si>
  <si>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</si>
  <si>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</si>
  <si>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</si>
  <si>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</si>
  <si>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</si>
  <si>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</si>
  <si>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</si>
  <si>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</si>
  <si>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</si>
  <si>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</si>
  <si>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</si>
  <si>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</si>
  <si>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</si>
  <si>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</si>
  <si>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</si>
  <si>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</si>
  <si>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</si>
  <si>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</si>
  <si>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</si>
  <si>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</si>
  <si>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</si>
  <si>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</si>
  <si>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</si>
  <si>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</si>
  <si>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</si>
  <si>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</si>
  <si>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</si>
  <si>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</si>
  <si>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</si>
  <si>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</si>
  <si>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</si>
  <si>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</si>
  <si>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</si>
  <si>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</si>
  <si>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</si>
  <si>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</si>
  <si>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</si>
  <si>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</si>
  <si>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</si>
  <si>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</si>
  <si>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</si>
  <si>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</si>
  <si>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</si>
  <si>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</si>
  <si>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</si>
  <si>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</si>
  <si>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</si>
  <si>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</si>
  <si>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</si>
  <si>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</si>
  <si>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</si>
  <si>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</si>
  <si>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</si>
  <si>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</si>
  <si>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</si>
  <si>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</si>
  <si>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</si>
  <si>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</si>
  <si>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</si>
  <si>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</si>
  <si>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</si>
  <si>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</si>
  <si>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</si>
  <si>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</si>
  <si>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</si>
  <si>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</si>
  <si>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</si>
  <si>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</si>
  <si>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</si>
  <si>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</si>
  <si>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</si>
  <si>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</si>
  <si>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</si>
  <si>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</si>
  <si>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</si>
  <si>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</si>
  <si>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</si>
  <si>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</si>
  <si>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</si>
  <si>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</si>
  <si>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</si>
  <si>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</si>
  <si>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</si>
  <si>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</si>
  <si>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</si>
  <si>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</si>
  <si>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</si>
  <si>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</si>
  <si>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</si>
  <si>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</si>
  <si>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</si>
  <si>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</si>
  <si>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</si>
  <si>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</si>
  <si>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</si>
  <si>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</si>
  <si>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</si>
  <si>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</si>
  <si>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</si>
  <si>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</si>
  <si>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</si>
  <si>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</si>
  <si>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</si>
  <si>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</si>
  <si>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</si>
  <si>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</si>
  <si>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</si>
  <si>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</si>
  <si>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</si>
  <si>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</si>
  <si>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</si>
  <si>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</si>
  <si>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</si>
  <si>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</si>
  <si>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</si>
  <si>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</si>
  <si>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</si>
  <si>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</si>
  <si>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</si>
  <si>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</si>
  <si>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</si>
  <si>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</si>
  <si>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</si>
  <si>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</si>
  <si>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</si>
  <si>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</si>
  <si>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</si>
  <si>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</si>
  <si>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</si>
  <si>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</si>
  <si>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</si>
  <si>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</si>
  <si>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</si>
  <si>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</si>
  <si>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</si>
  <si>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</si>
  <si>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</si>
  <si>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</si>
  <si>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</si>
  <si>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</si>
  <si>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</si>
  <si>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</si>
  <si>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</si>
  <si>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</si>
  <si>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</si>
  <si>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</si>
  <si>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</si>
  <si>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</si>
  <si>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</si>
  <si>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</si>
  <si>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</si>
  <si>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</si>
  <si>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</si>
  <si>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</si>
  <si>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</si>
  <si>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</si>
  <si>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</si>
  <si>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</si>
  <si>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</si>
  <si>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</si>
  <si>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</si>
  <si>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</si>
  <si>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</si>
  <si>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</si>
  <si>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</si>
  <si>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</si>
  <si>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</si>
  <si>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</si>
  <si>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</si>
  <si>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</si>
  <si>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</si>
  <si>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</si>
  <si>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</si>
  <si>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</si>
  <si>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</si>
  <si>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</si>
  <si>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</si>
  <si>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</si>
  <si>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</si>
  <si>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</si>
  <si>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</si>
  <si>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</si>
  <si>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</si>
  <si>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</si>
  <si>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</si>
  <si>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</si>
  <si>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</si>
  <si>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</si>
  <si>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</si>
  <si>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</si>
  <si>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</si>
  <si>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</si>
  <si>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</si>
  <si>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</si>
  <si>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</si>
  <si>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</si>
  <si>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</si>
  <si>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</si>
  <si>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</si>
  <si>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</si>
  <si>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</si>
  <si>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</si>
  <si>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</si>
  <si>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</si>
  <si>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</si>
  <si>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</si>
  <si>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</si>
  <si>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</si>
  <si>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</si>
  <si>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</si>
  <si>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</si>
  <si>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</si>
  <si>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</si>
  <si>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</si>
  <si>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</si>
  <si>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</si>
  <si>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</si>
  <si>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</si>
  <si>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</si>
  <si>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</si>
  <si>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</si>
  <si>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</si>
  <si>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</si>
  <si>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</si>
  <si>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</si>
  <si>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</si>
  <si>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</si>
  <si>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</si>
  <si>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</si>
  <si>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</si>
  <si>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</si>
  <si>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</si>
  <si>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</si>
  <si>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</si>
  <si>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</si>
  <si>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</si>
  <si>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</si>
  <si>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</si>
  <si>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</si>
  <si>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</si>
  <si>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</si>
  <si>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</si>
  <si>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</si>
  <si>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</si>
  <si>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</si>
  <si>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</si>
  <si>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</si>
  <si>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</si>
  <si>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</si>
  <si>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</si>
  <si>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</si>
  <si>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</si>
  <si>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</si>
  <si>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</si>
  <si>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</si>
  <si>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</si>
  <si>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</si>
  <si>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51450 SVEUČILIŠTE J. J. STROSSMAYERA U OSIJEKU - KINEZIOLOŠKI FAKULTET OSIJEK</t>
  </si>
  <si>
    <t>Osijek, 26.09.2022.</t>
  </si>
  <si>
    <t>Marija Zelić</t>
  </si>
  <si>
    <t>031 559-303</t>
  </si>
  <si>
    <t>mzelic@kifos.hr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</si>
</sst>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7" sqref="C7:E7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4" t="s">
        <v>5278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4" t="s">
        <v>5279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4" t="s">
        <v>5280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4" t="s">
        <v>5281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1" t="s">
        <v>5270</v>
      </c>
      <c r="C9" s="360"/>
      <c r="D9" s="360"/>
      <c r="E9" s="360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1" t="s">
        <v>3</v>
      </c>
      <c r="C11" s="360"/>
      <c r="D11" s="360"/>
      <c r="E11" s="360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7" t="s">
        <v>5082</v>
      </c>
      <c r="C13" s="358"/>
      <c r="D13" s="358"/>
      <c r="E13" s="358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1194010</v>
      </c>
      <c r="D16" s="107">
        <f>+D17+D18</f>
        <v>1200573</v>
      </c>
      <c r="E16" s="107">
        <f>+E17+E18</f>
        <v>1206016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1194010</v>
      </c>
      <c r="D17" s="110">
        <f>+'A.1 PRIHODI'!D30</f>
        <v>1200573</v>
      </c>
      <c r="E17" s="110">
        <f>+'A.1 PRIHODI'!D44</f>
        <v>1206016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1194010</v>
      </c>
      <c r="D19" s="114">
        <f>+D20+D21</f>
        <v>1200573</v>
      </c>
      <c r="E19" s="114">
        <f>+E20+E21</f>
        <v>1206016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1185646</v>
      </c>
      <c r="D20" s="116">
        <f>+'A.2 RASHODI'!D22</f>
        <v>1192124</v>
      </c>
      <c r="E20" s="116">
        <f>+'A.2 RASHODI'!D39</f>
        <v>1197535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8364</v>
      </c>
      <c r="D21" s="116">
        <f>+'A.2 RASHODI'!D30</f>
        <v>8449</v>
      </c>
      <c r="E21" s="116">
        <f>+'A.2 RASHODI'!D47</f>
        <v>8481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0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9"/>
      <c r="C23" s="360"/>
      <c r="D23" s="360"/>
      <c r="E23" s="360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1" t="s">
        <v>5085</v>
      </c>
      <c r="C24" s="360"/>
      <c r="D24" s="360"/>
      <c r="E24" s="360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13270</v>
      </c>
      <c r="D29" s="115">
        <f>+'Unos prijenosa'!D13</f>
        <v>13270</v>
      </c>
      <c r="E29" s="115">
        <f>+'Unos prijenosa'!D21</f>
        <v>13270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-13270</v>
      </c>
      <c r="D30" s="119">
        <f>+'Unos prijenosa'!D15</f>
        <v>-13270</v>
      </c>
      <c r="E30" s="120">
        <f>+'Unos prijenosa'!D23</f>
        <v>-13270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9"/>
      <c r="C32" s="360"/>
      <c r="D32" s="360"/>
      <c r="E32" s="360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61" t="s">
        <v>5270</v>
      </c>
      <c r="C55" s="360"/>
      <c r="D55" s="360"/>
      <c r="E55" s="360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61" t="s">
        <v>3</v>
      </c>
      <c r="C57" s="360"/>
      <c r="D57" s="360"/>
      <c r="E57" s="360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7" t="s">
        <v>5082</v>
      </c>
      <c r="C59" s="358"/>
      <c r="D59" s="358"/>
      <c r="E59" s="358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8996268.3450000007</v>
      </c>
      <c r="D62" s="107">
        <f>+D63+D64</f>
        <v>9045717.2685000002</v>
      </c>
      <c r="E62" s="107">
        <f>+E63+E64</f>
        <v>9086727.5520000011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8996268.3450000007</v>
      </c>
      <c r="D63" s="110">
        <f t="shared" ref="D63:E63" si="3">+D17*7.5345</f>
        <v>9045717.2685000002</v>
      </c>
      <c r="E63" s="110">
        <f t="shared" si="3"/>
        <v>9086727.5520000011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8996268.3450000007</v>
      </c>
      <c r="D65" s="114">
        <f>+D66+D67</f>
        <v>9045717.2685000002</v>
      </c>
      <c r="E65" s="114">
        <f>+E66+E67</f>
        <v>9086727.5520000011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8933249.7870000005</v>
      </c>
      <c r="D66" s="110">
        <f t="shared" si="4"/>
        <v>8982058.2780000009</v>
      </c>
      <c r="E66" s="110">
        <f t="shared" si="4"/>
        <v>9022827.4575000014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63018.558000000005</v>
      </c>
      <c r="D67" s="110">
        <f t="shared" si="4"/>
        <v>63658.990500000007</v>
      </c>
      <c r="E67" s="110">
        <f t="shared" si="4"/>
        <v>63900.094500000007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0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9"/>
      <c r="C69" s="360"/>
      <c r="D69" s="360"/>
      <c r="E69" s="360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61" t="s">
        <v>5085</v>
      </c>
      <c r="C70" s="360"/>
      <c r="D70" s="360"/>
      <c r="E70" s="360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99982.815000000002</v>
      </c>
      <c r="D75" s="110">
        <f t="shared" si="9"/>
        <v>99982.815000000002</v>
      </c>
      <c r="E75" s="110">
        <f t="shared" si="9"/>
        <v>99982.815000000002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-99982.815000000002</v>
      </c>
      <c r="D76" s="110">
        <f t="shared" si="10"/>
        <v>-99982.815000000002</v>
      </c>
      <c r="E76" s="110">
        <f t="shared" si="10"/>
        <v>-99982.815000000002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9"/>
      <c r="C78" s="360"/>
      <c r="D78" s="360"/>
      <c r="E78" s="360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1105086</v>
      </c>
      <c r="H3" s="128">
        <v>1109781</v>
      </c>
      <c r="I3" s="128">
        <v>1114498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31</v>
      </c>
      <c r="D4" s="83" t="str">
        <f t="shared" si="1"/>
        <v>Vlastiti prihodi</v>
      </c>
      <c r="E4" s="95">
        <v>641320031</v>
      </c>
      <c r="F4" s="134" t="str">
        <f t="shared" si="2"/>
        <v>Kamate na depozite po viđenju izvor 31</v>
      </c>
      <c r="G4" s="128">
        <v>66</v>
      </c>
      <c r="H4" s="128">
        <v>66</v>
      </c>
      <c r="I4" s="128">
        <v>66</v>
      </c>
      <c r="J4" s="95"/>
      <c r="L4" s="86" t="str">
        <f t="shared" ref="L4:L67" si="3">LEFT(E4,2)</f>
        <v>64</v>
      </c>
      <c r="M4" s="86" t="str">
        <f t="shared" ref="M4:M67" si="4">LEFT(E4,3)</f>
        <v>641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43</v>
      </c>
      <c r="D5" s="83" t="str">
        <f t="shared" si="1"/>
        <v>Ostali prihodi za posebne namjene</v>
      </c>
      <c r="E5" s="95">
        <v>65264</v>
      </c>
      <c r="F5" s="134" t="str">
        <f t="shared" si="2"/>
        <v>Sufinanciranje cijene usluge, participacije i slično</v>
      </c>
      <c r="G5" s="128">
        <v>64969</v>
      </c>
      <c r="H5" s="128">
        <v>66296</v>
      </c>
      <c r="I5" s="128">
        <v>66959</v>
      </c>
      <c r="J5" s="95"/>
      <c r="L5" s="86" t="str">
        <f t="shared" si="3"/>
        <v>65</v>
      </c>
      <c r="M5" s="86" t="str">
        <f t="shared" si="4"/>
        <v>652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43</v>
      </c>
      <c r="D6" s="83" t="str">
        <f t="shared" si="1"/>
        <v>Ostali prihodi za posebne namjene</v>
      </c>
      <c r="E6" s="95">
        <v>65268</v>
      </c>
      <c r="F6" s="134" t="str">
        <f t="shared" si="2"/>
        <v xml:space="preserve">Ostali prihodi za posebne namjene </v>
      </c>
      <c r="G6" s="128">
        <v>23889</v>
      </c>
      <c r="H6" s="128">
        <v>24430</v>
      </c>
      <c r="I6" s="128">
        <v>24493</v>
      </c>
      <c r="J6" s="95"/>
      <c r="L6" s="86" t="str">
        <f t="shared" si="3"/>
        <v>65</v>
      </c>
      <c r="M6" s="86" t="str">
        <f t="shared" si="4"/>
        <v>652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/>
      </c>
      <c r="B7" s="84" t="str">
        <f>IF(E7="","",VLOOKUP('OPĆI DIO'!$C$3,'OPĆI DIO'!$L$6:$U$138,9,FALSE))</f>
        <v/>
      </c>
      <c r="C7" s="130" t="str">
        <f t="shared" si="0"/>
        <v/>
      </c>
      <c r="D7" s="83" t="str">
        <f t="shared" si="1"/>
        <v/>
      </c>
      <c r="E7" s="95"/>
      <c r="F7" s="134" t="str">
        <f t="shared" si="2"/>
        <v/>
      </c>
      <c r="G7" s="128"/>
      <c r="H7" s="128"/>
      <c r="I7" s="128"/>
      <c r="J7" s="95"/>
      <c r="L7" s="86" t="str">
        <f t="shared" si="3"/>
        <v/>
      </c>
      <c r="M7" s="86" t="str">
        <f t="shared" si="4"/>
        <v/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4" sqref="L4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61</v>
      </c>
      <c r="H3" s="91" t="str">
        <f>IFERROR(VLOOKUP(G3,$AB$6:$AC$327,2,FALSE),"")</f>
        <v>REDOVNA DJELATNOST SVEUČILIŠTA U OSIJEKU</v>
      </c>
      <c r="I3" s="91" t="str">
        <f>IFERROR(VLOOKUP(G3,$AB$6:$AF$327,3,FALSE),"")</f>
        <v>0942</v>
      </c>
      <c r="J3" s="128">
        <v>811560</v>
      </c>
      <c r="K3" s="128">
        <v>815416</v>
      </c>
      <c r="L3" s="128">
        <v>819291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61</v>
      </c>
      <c r="H4" s="91" t="str">
        <f t="shared" ref="H4:H67" si="3">IFERROR(VLOOKUP(G4,$AB$6:$AC$327,2,FALSE),"")</f>
        <v>REDOVNA DJELATNOST SVEUČILIŠTA U OSIJEKU</v>
      </c>
      <c r="I4" s="91" t="str">
        <f t="shared" ref="I4:I67" si="4">IFERROR(VLOOKUP(G4,$AB$6:$AF$327,3,FALSE),"")</f>
        <v>0942</v>
      </c>
      <c r="J4" s="128">
        <v>24150</v>
      </c>
      <c r="K4" s="128">
        <v>24265</v>
      </c>
      <c r="L4" s="128">
        <v>24380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61</v>
      </c>
      <c r="H5" s="91" t="str">
        <f t="shared" si="3"/>
        <v>REDOVNA DJELATNOST SVEUČILIŠTA U OSIJEKU</v>
      </c>
      <c r="I5" s="91" t="str">
        <f t="shared" si="4"/>
        <v>0942</v>
      </c>
      <c r="J5" s="128">
        <v>123651</v>
      </c>
      <c r="K5" s="128">
        <v>124239</v>
      </c>
      <c r="L5" s="128">
        <v>124829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61</v>
      </c>
      <c r="H6" s="91" t="str">
        <f t="shared" si="3"/>
        <v>REDOVNA DJELATNOST SVEUČILIŠTA U OSIJEKU</v>
      </c>
      <c r="I6" s="91" t="str">
        <f t="shared" si="4"/>
        <v>0942</v>
      </c>
      <c r="J6" s="128">
        <v>25626</v>
      </c>
      <c r="K6" s="128">
        <v>25747</v>
      </c>
      <c r="L6" s="128">
        <v>25870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3236</v>
      </c>
      <c r="F7" s="91" t="str">
        <f t="shared" si="2"/>
        <v>Zdravstvene i veterinarske usluge</v>
      </c>
      <c r="G7" s="129" t="s">
        <v>61</v>
      </c>
      <c r="H7" s="91" t="str">
        <f t="shared" si="3"/>
        <v>REDOVNA DJELATNOST SVEUČILIŠTA U OSIJEKU</v>
      </c>
      <c r="I7" s="91" t="str">
        <f t="shared" si="4"/>
        <v>0942</v>
      </c>
      <c r="J7" s="128">
        <v>1238</v>
      </c>
      <c r="K7" s="128">
        <v>1244</v>
      </c>
      <c r="L7" s="128">
        <v>1250</v>
      </c>
      <c r="M7" s="95"/>
      <c r="O7" s="86" t="str">
        <f t="shared" si="5"/>
        <v>323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3295</v>
      </c>
      <c r="F8" s="91" t="str">
        <f t="shared" si="2"/>
        <v>Pristojbe i naknade</v>
      </c>
      <c r="G8" s="129" t="s">
        <v>61</v>
      </c>
      <c r="H8" s="91" t="str">
        <f t="shared" si="3"/>
        <v>REDOVNA DJELATNOST SVEUČILIŠTA U OSIJEKU</v>
      </c>
      <c r="I8" s="91" t="str">
        <f t="shared" si="4"/>
        <v>0942</v>
      </c>
      <c r="J8" s="128">
        <v>1772</v>
      </c>
      <c r="K8" s="128">
        <v>1781</v>
      </c>
      <c r="L8" s="128">
        <v>1789</v>
      </c>
      <c r="M8" s="95"/>
      <c r="O8" s="86" t="str">
        <f t="shared" si="5"/>
        <v>329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3237</v>
      </c>
      <c r="F9" s="91" t="str">
        <f t="shared" si="2"/>
        <v>Intelektualne i osobne usluge</v>
      </c>
      <c r="G9" s="129" t="s">
        <v>675</v>
      </c>
      <c r="H9" s="91" t="str">
        <f t="shared" si="3"/>
        <v>PROGRAMI VJEŽBAONICA VISOKIH UČILIŠTA</v>
      </c>
      <c r="I9" s="91" t="str">
        <f t="shared" si="4"/>
        <v>0942</v>
      </c>
      <c r="J9" s="128">
        <v>340</v>
      </c>
      <c r="K9" s="128">
        <v>340</v>
      </c>
      <c r="L9" s="128">
        <v>340</v>
      </c>
      <c r="M9" s="95"/>
      <c r="O9" s="86" t="str">
        <f t="shared" si="5"/>
        <v>323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3111</v>
      </c>
      <c r="F10" s="91" t="str">
        <f t="shared" si="2"/>
        <v>Plaće za redovan rad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2191</v>
      </c>
      <c r="K10" s="128">
        <v>2191</v>
      </c>
      <c r="L10" s="128">
        <v>2191</v>
      </c>
      <c r="M10" s="95"/>
      <c r="O10" s="86" t="str">
        <f t="shared" si="5"/>
        <v>311</v>
      </c>
      <c r="P10" s="86" t="str">
        <f t="shared" si="6"/>
        <v>31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3132</v>
      </c>
      <c r="F11" s="91" t="str">
        <f t="shared" si="2"/>
        <v>Doprinosi za obvezno zdravstveno osiguranje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362</v>
      </c>
      <c r="K11" s="128">
        <v>362</v>
      </c>
      <c r="L11" s="128">
        <v>362</v>
      </c>
      <c r="M11" s="95"/>
      <c r="O11" s="86" t="str">
        <f t="shared" si="5"/>
        <v>313</v>
      </c>
      <c r="P11" s="86" t="str">
        <f t="shared" si="6"/>
        <v>31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3211</v>
      </c>
      <c r="F12" s="91" t="str">
        <f t="shared" si="2"/>
        <v>Službena putovanja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9204</v>
      </c>
      <c r="K12" s="128">
        <v>9204</v>
      </c>
      <c r="L12" s="128">
        <v>9204</v>
      </c>
      <c r="M12" s="95"/>
      <c r="O12" s="86" t="str">
        <f t="shared" si="5"/>
        <v>321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3213</v>
      </c>
      <c r="F13" s="91" t="str">
        <f t="shared" si="2"/>
        <v>Stručno usavršavanje zaposlenika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3835</v>
      </c>
      <c r="K13" s="128">
        <v>3835</v>
      </c>
      <c r="L13" s="128">
        <v>3835</v>
      </c>
      <c r="M13" s="95"/>
      <c r="O13" s="86" t="str">
        <f t="shared" si="5"/>
        <v>321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3221</v>
      </c>
      <c r="F14" s="91" t="str">
        <f t="shared" si="2"/>
        <v>Uredski materijal i ostali materijalni rashodi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12979</v>
      </c>
      <c r="K14" s="128">
        <v>12979</v>
      </c>
      <c r="L14" s="128">
        <v>12979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3223</v>
      </c>
      <c r="F15" s="91" t="str">
        <f t="shared" si="2"/>
        <v>Energija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164</v>
      </c>
      <c r="K15" s="128">
        <v>164</v>
      </c>
      <c r="L15" s="128">
        <v>164</v>
      </c>
      <c r="M15" s="95"/>
      <c r="O15" s="86" t="str">
        <f t="shared" si="5"/>
        <v>322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3225</v>
      </c>
      <c r="F16" s="91" t="str">
        <f t="shared" si="2"/>
        <v>Sitni inventar i auto gume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2794</v>
      </c>
      <c r="K16" s="128">
        <v>2794</v>
      </c>
      <c r="L16" s="128">
        <v>2794</v>
      </c>
      <c r="M16" s="95"/>
      <c r="O16" s="86" t="str">
        <f t="shared" si="5"/>
        <v>322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3227</v>
      </c>
      <c r="F17" s="91" t="str">
        <f t="shared" si="2"/>
        <v>Službena, radna i zaštitna odjeća i obuća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1644</v>
      </c>
      <c r="K17" s="128">
        <v>1644</v>
      </c>
      <c r="L17" s="128">
        <v>1644</v>
      </c>
      <c r="M17" s="95"/>
      <c r="O17" s="86" t="str">
        <f t="shared" si="5"/>
        <v>322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3231</v>
      </c>
      <c r="F18" s="91" t="str">
        <f t="shared" si="2"/>
        <v>Usluge telefona, pošte i prijevoza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2192</v>
      </c>
      <c r="K18" s="128">
        <v>2192</v>
      </c>
      <c r="L18" s="128">
        <v>2192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3232</v>
      </c>
      <c r="F19" s="91" t="str">
        <f t="shared" si="2"/>
        <v>Usluge tekućeg i investicijskog održavanja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2191</v>
      </c>
      <c r="K19" s="128">
        <v>2191</v>
      </c>
      <c r="L19" s="128">
        <v>2191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3233</v>
      </c>
      <c r="F20" s="91" t="str">
        <f t="shared" si="2"/>
        <v>Usluge promidžbe i informiranja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657</v>
      </c>
      <c r="K20" s="128">
        <v>657</v>
      </c>
      <c r="L20" s="128">
        <v>657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3234</v>
      </c>
      <c r="F21" s="91" t="str">
        <f t="shared" si="2"/>
        <v>Komunalne usluge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220</v>
      </c>
      <c r="K21" s="128">
        <v>220</v>
      </c>
      <c r="L21" s="128">
        <v>220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3235</v>
      </c>
      <c r="F22" s="91" t="str">
        <f t="shared" si="2"/>
        <v>Zakupnine i najamnine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13259</v>
      </c>
      <c r="K22" s="128">
        <v>13259</v>
      </c>
      <c r="L22" s="128">
        <v>13259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3237</v>
      </c>
      <c r="F23" s="91" t="str">
        <f t="shared" si="2"/>
        <v>Intelektualne i osobne usluge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51522</v>
      </c>
      <c r="K23" s="128">
        <v>51522</v>
      </c>
      <c r="L23" s="128">
        <v>51522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3238</v>
      </c>
      <c r="F24" s="91" t="str">
        <f t="shared" si="2"/>
        <v>Računalne usluge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1644</v>
      </c>
      <c r="K24" s="128">
        <v>1644</v>
      </c>
      <c r="L24" s="128">
        <v>1644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3239</v>
      </c>
      <c r="F25" s="91" t="str">
        <f t="shared" si="2"/>
        <v>Ostale usluge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1425</v>
      </c>
      <c r="K25" s="128">
        <v>1425</v>
      </c>
      <c r="L25" s="128">
        <v>1425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11</v>
      </c>
      <c r="D26" s="91" t="str">
        <f t="shared" si="1"/>
        <v>Opći prihodi i primici</v>
      </c>
      <c r="E26" s="96">
        <v>3241</v>
      </c>
      <c r="F26" s="91" t="str">
        <f t="shared" si="2"/>
        <v>Naknade troškova osobama izvan radnog odnosa</v>
      </c>
      <c r="G26" s="129" t="s">
        <v>673</v>
      </c>
      <c r="H26" s="91" t="str">
        <f t="shared" si="3"/>
        <v>PROGRAMSKO FINANCIRANJE JAVNIH VISOKIH UČILIŠTA</v>
      </c>
      <c r="I26" s="91" t="str">
        <f t="shared" si="4"/>
        <v>0942</v>
      </c>
      <c r="J26" s="128">
        <v>1425</v>
      </c>
      <c r="K26" s="128">
        <v>1425</v>
      </c>
      <c r="L26" s="128">
        <v>1425</v>
      </c>
      <c r="M26" s="95"/>
      <c r="O26" s="86" t="str">
        <f t="shared" si="5"/>
        <v>324</v>
      </c>
      <c r="P26" s="86" t="str">
        <f t="shared" si="6"/>
        <v>32</v>
      </c>
      <c r="Q26" s="86" t="str">
        <f t="shared" si="7"/>
        <v>11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3293</v>
      </c>
      <c r="F27" s="91" t="str">
        <f t="shared" si="2"/>
        <v>Reprezentacija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1644</v>
      </c>
      <c r="K27" s="128">
        <v>1644</v>
      </c>
      <c r="L27" s="128">
        <v>1644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11</v>
      </c>
      <c r="D28" s="91" t="str">
        <f t="shared" si="1"/>
        <v>Opći prihodi i primici</v>
      </c>
      <c r="E28" s="96">
        <v>3294</v>
      </c>
      <c r="F28" s="91" t="str">
        <f t="shared" si="2"/>
        <v>Članarine i norme</v>
      </c>
      <c r="G28" s="129" t="s">
        <v>673</v>
      </c>
      <c r="H28" s="91" t="str">
        <f t="shared" si="3"/>
        <v>PROGRAMSKO FINANCIRANJE JAVNIH VISOKIH UČILIŠTA</v>
      </c>
      <c r="I28" s="91" t="str">
        <f t="shared" si="4"/>
        <v>0942</v>
      </c>
      <c r="J28" s="128">
        <v>329</v>
      </c>
      <c r="K28" s="128">
        <v>329</v>
      </c>
      <c r="L28" s="128">
        <v>329</v>
      </c>
      <c r="M28" s="95"/>
      <c r="O28" s="86" t="str">
        <f t="shared" si="5"/>
        <v>329</v>
      </c>
      <c r="P28" s="86" t="str">
        <f t="shared" si="6"/>
        <v>32</v>
      </c>
      <c r="Q28" s="86" t="str">
        <f t="shared" si="7"/>
        <v>11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11</v>
      </c>
      <c r="D29" s="91" t="str">
        <f t="shared" si="1"/>
        <v>Opći prihodi i primici</v>
      </c>
      <c r="E29" s="96">
        <v>3299</v>
      </c>
      <c r="F29" s="91" t="str">
        <f t="shared" si="2"/>
        <v>Ostali nespomenuti rashodi poslovanja</v>
      </c>
      <c r="G29" s="129" t="s">
        <v>673</v>
      </c>
      <c r="H29" s="91" t="str">
        <f t="shared" si="3"/>
        <v>PROGRAMSKO FINANCIRANJE JAVNIH VISOKIH UČILIŠTA</v>
      </c>
      <c r="I29" s="91" t="str">
        <f t="shared" si="4"/>
        <v>0942</v>
      </c>
      <c r="J29" s="128">
        <v>1418</v>
      </c>
      <c r="K29" s="128">
        <v>1418</v>
      </c>
      <c r="L29" s="128">
        <v>1418</v>
      </c>
      <c r="M29" s="95"/>
      <c r="O29" s="86" t="str">
        <f t="shared" si="5"/>
        <v>329</v>
      </c>
      <c r="P29" s="86" t="str">
        <f t="shared" si="6"/>
        <v>32</v>
      </c>
      <c r="Q29" s="86" t="str">
        <f t="shared" si="7"/>
        <v>11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11</v>
      </c>
      <c r="D30" s="91" t="str">
        <f t="shared" si="1"/>
        <v>Opći prihodi i primici</v>
      </c>
      <c r="E30" s="96">
        <v>3431</v>
      </c>
      <c r="F30" s="91" t="str">
        <f t="shared" si="2"/>
        <v>Bankarske usluge i usluge platnog prometa</v>
      </c>
      <c r="G30" s="129" t="s">
        <v>673</v>
      </c>
      <c r="H30" s="91" t="str">
        <f t="shared" si="3"/>
        <v>PROGRAMSKO FINANCIRANJE JAVNIH VISOKIH UČILIŠTA</v>
      </c>
      <c r="I30" s="91" t="str">
        <f t="shared" si="4"/>
        <v>0942</v>
      </c>
      <c r="J30" s="128">
        <v>1103</v>
      </c>
      <c r="K30" s="128">
        <v>1103</v>
      </c>
      <c r="L30" s="128">
        <v>1103</v>
      </c>
      <c r="M30" s="95"/>
      <c r="O30" s="86" t="str">
        <f t="shared" si="5"/>
        <v>343</v>
      </c>
      <c r="P30" s="86" t="str">
        <f t="shared" si="6"/>
        <v>34</v>
      </c>
      <c r="Q30" s="86" t="str">
        <f t="shared" si="7"/>
        <v>11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11</v>
      </c>
      <c r="D31" s="91" t="str">
        <f t="shared" si="1"/>
        <v>Opći prihodi i primici</v>
      </c>
      <c r="E31" s="96">
        <v>3432</v>
      </c>
      <c r="F31" s="91" t="str">
        <f t="shared" si="2"/>
        <v>Negativne tečajne razlike i razlike zbog primjene valutne kl</v>
      </c>
      <c r="G31" s="129" t="s">
        <v>673</v>
      </c>
      <c r="H31" s="91" t="str">
        <f t="shared" si="3"/>
        <v>PROGRAMSKO FINANCIRANJE JAVNIH VISOKIH UČILIŠTA</v>
      </c>
      <c r="I31" s="91" t="str">
        <f t="shared" si="4"/>
        <v>0942</v>
      </c>
      <c r="J31" s="128">
        <v>164</v>
      </c>
      <c r="K31" s="128">
        <v>164</v>
      </c>
      <c r="L31" s="128">
        <v>164</v>
      </c>
      <c r="M31" s="95"/>
      <c r="O31" s="86" t="str">
        <f t="shared" si="5"/>
        <v>343</v>
      </c>
      <c r="P31" s="86" t="str">
        <f t="shared" si="6"/>
        <v>34</v>
      </c>
      <c r="Q31" s="86" t="str">
        <f t="shared" si="7"/>
        <v>11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11</v>
      </c>
      <c r="D32" s="91" t="str">
        <f t="shared" si="1"/>
        <v>Opći prihodi i primici</v>
      </c>
      <c r="E32" s="96">
        <v>4221</v>
      </c>
      <c r="F32" s="91" t="str">
        <f t="shared" si="2"/>
        <v>Uredska oprema i namještaj</v>
      </c>
      <c r="G32" s="129" t="s">
        <v>673</v>
      </c>
      <c r="H32" s="91" t="str">
        <f t="shared" si="3"/>
        <v>PROGRAMSKO FINANCIRANJE JAVNIH VISOKIH UČILIŠTA</v>
      </c>
      <c r="I32" s="91" t="str">
        <f t="shared" si="4"/>
        <v>0942</v>
      </c>
      <c r="J32" s="128">
        <v>2191</v>
      </c>
      <c r="K32" s="128">
        <v>2191</v>
      </c>
      <c r="L32" s="128">
        <v>2191</v>
      </c>
      <c r="M32" s="95"/>
      <c r="O32" s="86" t="str">
        <f t="shared" si="5"/>
        <v>422</v>
      </c>
      <c r="P32" s="86" t="str">
        <f t="shared" si="6"/>
        <v>42</v>
      </c>
      <c r="Q32" s="86" t="str">
        <f t="shared" si="7"/>
        <v>11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11</v>
      </c>
      <c r="D33" s="91" t="str">
        <f t="shared" si="1"/>
        <v>Opći prihodi i primici</v>
      </c>
      <c r="E33" s="96">
        <v>4226</v>
      </c>
      <c r="F33" s="91" t="str">
        <f t="shared" si="2"/>
        <v>Sportska i glazbena oprema</v>
      </c>
      <c r="G33" s="129" t="s">
        <v>673</v>
      </c>
      <c r="H33" s="91" t="str">
        <f t="shared" si="3"/>
        <v>PROGRAMSKO FINANCIRANJE JAVNIH VISOKIH UČILIŠTA</v>
      </c>
      <c r="I33" s="91" t="str">
        <f t="shared" si="4"/>
        <v>0942</v>
      </c>
      <c r="J33" s="128">
        <v>1096</v>
      </c>
      <c r="K33" s="128">
        <v>1096</v>
      </c>
      <c r="L33" s="128">
        <v>1096</v>
      </c>
      <c r="M33" s="95"/>
      <c r="O33" s="86" t="str">
        <f t="shared" si="5"/>
        <v>422</v>
      </c>
      <c r="P33" s="86" t="str">
        <f t="shared" si="6"/>
        <v>42</v>
      </c>
      <c r="Q33" s="86" t="str">
        <f t="shared" si="7"/>
        <v>11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11</v>
      </c>
      <c r="D34" s="91" t="str">
        <f t="shared" si="1"/>
        <v>Opći prihodi i primici</v>
      </c>
      <c r="E34" s="96">
        <v>4241</v>
      </c>
      <c r="F34" s="91" t="str">
        <f t="shared" si="2"/>
        <v>Knjige</v>
      </c>
      <c r="G34" s="129" t="s">
        <v>673</v>
      </c>
      <c r="H34" s="91" t="str">
        <f t="shared" si="3"/>
        <v>PROGRAMSKO FINANCIRANJE JAVNIH VISOKIH UČILIŠTA</v>
      </c>
      <c r="I34" s="91" t="str">
        <f t="shared" si="4"/>
        <v>0942</v>
      </c>
      <c r="J34" s="128">
        <v>1096</v>
      </c>
      <c r="K34" s="128">
        <v>1096</v>
      </c>
      <c r="L34" s="128">
        <v>1096</v>
      </c>
      <c r="M34" s="95"/>
      <c r="O34" s="86" t="str">
        <f t="shared" si="5"/>
        <v>424</v>
      </c>
      <c r="P34" s="86" t="str">
        <f t="shared" si="6"/>
        <v>42</v>
      </c>
      <c r="Q34" s="86" t="str">
        <f t="shared" si="7"/>
        <v>11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3431</v>
      </c>
      <c r="F35" s="91" t="str">
        <f t="shared" si="2"/>
        <v>Bankarske usluge i usluge platnog prometa</v>
      </c>
      <c r="G35" s="129" t="s">
        <v>177</v>
      </c>
      <c r="H35" s="91" t="str">
        <f t="shared" si="3"/>
        <v>REDOVNA DJELATNOST SVEUČILIŠTA U OSIJEKU (IZ EVIDENCIJSKIH PRIHODA)</v>
      </c>
      <c r="I35" s="91" t="str">
        <f t="shared" si="4"/>
        <v>0942</v>
      </c>
      <c r="J35" s="128">
        <v>66</v>
      </c>
      <c r="K35" s="128">
        <v>66</v>
      </c>
      <c r="L35" s="128">
        <v>66</v>
      </c>
      <c r="M35" s="95"/>
      <c r="O35" s="86" t="str">
        <f t="shared" si="5"/>
        <v>343</v>
      </c>
      <c r="P35" s="86" t="str">
        <f t="shared" si="6"/>
        <v>34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43</v>
      </c>
      <c r="D36" s="91" t="str">
        <f t="shared" si="1"/>
        <v>Ostali prihodi za posebne namjene</v>
      </c>
      <c r="E36" s="96">
        <v>3111</v>
      </c>
      <c r="F36" s="91" t="str">
        <f t="shared" si="2"/>
        <v>Plaće za redovan rad</v>
      </c>
      <c r="G36" s="129" t="s">
        <v>177</v>
      </c>
      <c r="H36" s="91" t="str">
        <f t="shared" si="3"/>
        <v>REDOVNA DJELATNOST SVEUČILIŠTA U OSIJEKU (IZ EVIDENCIJSKIH PRIHODA)</v>
      </c>
      <c r="I36" s="91" t="str">
        <f t="shared" si="4"/>
        <v>0942</v>
      </c>
      <c r="J36" s="128">
        <v>3982</v>
      </c>
      <c r="K36" s="128">
        <v>4065</v>
      </c>
      <c r="L36" s="128">
        <v>4098</v>
      </c>
      <c r="M36" s="95"/>
      <c r="O36" s="86" t="str">
        <f t="shared" si="5"/>
        <v>311</v>
      </c>
      <c r="P36" s="86" t="str">
        <f t="shared" si="6"/>
        <v>31</v>
      </c>
      <c r="Q36" s="86" t="str">
        <f t="shared" si="7"/>
        <v>43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43</v>
      </c>
      <c r="D37" s="91" t="str">
        <f t="shared" si="1"/>
        <v>Ostali prihodi za posebne namjene</v>
      </c>
      <c r="E37" s="96">
        <v>3121</v>
      </c>
      <c r="F37" s="91" t="str">
        <f t="shared" si="2"/>
        <v>Ostali rashodi za zaposlene</v>
      </c>
      <c r="G37" s="129" t="s">
        <v>177</v>
      </c>
      <c r="H37" s="91" t="str">
        <f t="shared" si="3"/>
        <v>REDOVNA DJELATNOST SVEUČILIŠTA U OSIJEKU (IZ EVIDENCIJSKIH PRIHODA)</v>
      </c>
      <c r="I37" s="91" t="str">
        <f t="shared" si="4"/>
        <v>0942</v>
      </c>
      <c r="J37" s="128">
        <v>15926</v>
      </c>
      <c r="K37" s="128">
        <v>16261</v>
      </c>
      <c r="L37" s="128">
        <v>16391</v>
      </c>
      <c r="M37" s="95"/>
      <c r="O37" s="86" t="str">
        <f t="shared" si="5"/>
        <v>312</v>
      </c>
      <c r="P37" s="86" t="str">
        <f t="shared" si="6"/>
        <v>31</v>
      </c>
      <c r="Q37" s="86" t="str">
        <f t="shared" si="7"/>
        <v>43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43</v>
      </c>
      <c r="D38" s="91" t="str">
        <f t="shared" si="1"/>
        <v>Ostali prihodi za posebne namjene</v>
      </c>
      <c r="E38" s="96">
        <v>3132</v>
      </c>
      <c r="F38" s="91" t="str">
        <f t="shared" si="2"/>
        <v>Doprinosi za obvezno zdravstveno osiguranje</v>
      </c>
      <c r="G38" s="129" t="s">
        <v>177</v>
      </c>
      <c r="H38" s="91" t="str">
        <f t="shared" si="3"/>
        <v>REDOVNA DJELATNOST SVEUČILIŠTA U OSIJEKU (IZ EVIDENCIJSKIH PRIHODA)</v>
      </c>
      <c r="I38" s="91" t="str">
        <f t="shared" si="4"/>
        <v>0942</v>
      </c>
      <c r="J38" s="128">
        <v>730</v>
      </c>
      <c r="K38" s="128">
        <v>746</v>
      </c>
      <c r="L38" s="128">
        <v>746</v>
      </c>
      <c r="M38" s="95"/>
      <c r="O38" s="86" t="str">
        <f t="shared" si="5"/>
        <v>313</v>
      </c>
      <c r="P38" s="86" t="str">
        <f t="shared" si="6"/>
        <v>31</v>
      </c>
      <c r="Q38" s="86" t="str">
        <f t="shared" si="7"/>
        <v>43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43</v>
      </c>
      <c r="D39" s="91" t="str">
        <f t="shared" si="1"/>
        <v>Ostali prihodi za posebne namjene</v>
      </c>
      <c r="E39" s="96">
        <v>3211</v>
      </c>
      <c r="F39" s="91" t="str">
        <f t="shared" si="2"/>
        <v>Službena putovanja</v>
      </c>
      <c r="G39" s="129" t="s">
        <v>177</v>
      </c>
      <c r="H39" s="91" t="str">
        <f t="shared" si="3"/>
        <v>REDOVNA DJELATNOST SVEUČILIŠTA U OSIJEKU (IZ EVIDENCIJSKIH PRIHODA)</v>
      </c>
      <c r="I39" s="91" t="str">
        <f t="shared" si="4"/>
        <v>0942</v>
      </c>
      <c r="J39" s="128">
        <v>10485</v>
      </c>
      <c r="K39" s="128">
        <v>10705</v>
      </c>
      <c r="L39" s="128">
        <v>10792</v>
      </c>
      <c r="M39" s="95"/>
      <c r="O39" s="86" t="str">
        <f t="shared" si="5"/>
        <v>321</v>
      </c>
      <c r="P39" s="86" t="str">
        <f t="shared" si="6"/>
        <v>32</v>
      </c>
      <c r="Q39" s="86" t="str">
        <f t="shared" si="7"/>
        <v>43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43</v>
      </c>
      <c r="D40" s="91" t="str">
        <f t="shared" si="1"/>
        <v>Ostali prihodi za posebne namjene</v>
      </c>
      <c r="E40" s="96">
        <v>3213</v>
      </c>
      <c r="F40" s="91" t="str">
        <f t="shared" si="2"/>
        <v>Stručno usavršavanje zaposlenika</v>
      </c>
      <c r="G40" s="129" t="s">
        <v>177</v>
      </c>
      <c r="H40" s="91" t="str">
        <f t="shared" si="3"/>
        <v>REDOVNA DJELATNOST SVEUČILIŠTA U OSIJEKU (IZ EVIDENCIJSKIH PRIHODA)</v>
      </c>
      <c r="I40" s="91" t="str">
        <f t="shared" si="4"/>
        <v>0942</v>
      </c>
      <c r="J40" s="128">
        <v>1991</v>
      </c>
      <c r="K40" s="128">
        <v>2033</v>
      </c>
      <c r="L40" s="128">
        <v>2049</v>
      </c>
      <c r="M40" s="95"/>
      <c r="O40" s="86" t="str">
        <f t="shared" si="5"/>
        <v>321</v>
      </c>
      <c r="P40" s="86" t="str">
        <f t="shared" si="6"/>
        <v>32</v>
      </c>
      <c r="Q40" s="86" t="str">
        <f t="shared" si="7"/>
        <v>43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43</v>
      </c>
      <c r="D41" s="91" t="str">
        <f t="shared" si="1"/>
        <v>Ostali prihodi za posebne namjene</v>
      </c>
      <c r="E41" s="96">
        <v>3214</v>
      </c>
      <c r="F41" s="91" t="str">
        <f t="shared" si="2"/>
        <v>Ostale naknade troškova zaposlenima</v>
      </c>
      <c r="G41" s="129" t="s">
        <v>177</v>
      </c>
      <c r="H41" s="91" t="str">
        <f t="shared" si="3"/>
        <v>REDOVNA DJELATNOST SVEUČILIŠTA U OSIJEKU (IZ EVIDENCIJSKIH PRIHODA)</v>
      </c>
      <c r="I41" s="91" t="str">
        <f t="shared" si="4"/>
        <v>0942</v>
      </c>
      <c r="J41" s="128">
        <v>1991</v>
      </c>
      <c r="K41" s="128">
        <v>2033</v>
      </c>
      <c r="L41" s="128">
        <v>2049</v>
      </c>
      <c r="M41" s="95"/>
      <c r="O41" s="86" t="str">
        <f t="shared" si="5"/>
        <v>321</v>
      </c>
      <c r="P41" s="86" t="str">
        <f t="shared" si="6"/>
        <v>32</v>
      </c>
      <c r="Q41" s="86" t="str">
        <f t="shared" si="7"/>
        <v>43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43</v>
      </c>
      <c r="D42" s="91" t="str">
        <f t="shared" si="1"/>
        <v>Ostali prihodi za posebne namjene</v>
      </c>
      <c r="E42" s="96">
        <v>3221</v>
      </c>
      <c r="F42" s="91" t="str">
        <f t="shared" si="2"/>
        <v>Uredski materijal i ostali materijalni rashodi</v>
      </c>
      <c r="G42" s="129" t="s">
        <v>177</v>
      </c>
      <c r="H42" s="91" t="str">
        <f t="shared" si="3"/>
        <v>REDOVNA DJELATNOST SVEUČILIŠTA U OSIJEKU (IZ EVIDENCIJSKIH PRIHODA)</v>
      </c>
      <c r="I42" s="91" t="str">
        <f t="shared" si="4"/>
        <v>0942</v>
      </c>
      <c r="J42" s="128">
        <v>5706</v>
      </c>
      <c r="K42" s="128">
        <v>5827</v>
      </c>
      <c r="L42" s="128">
        <v>5873</v>
      </c>
      <c r="M42" s="95"/>
      <c r="O42" s="86" t="str">
        <f t="shared" si="5"/>
        <v>322</v>
      </c>
      <c r="P42" s="86" t="str">
        <f t="shared" si="6"/>
        <v>32</v>
      </c>
      <c r="Q42" s="86" t="str">
        <f t="shared" si="7"/>
        <v>43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43</v>
      </c>
      <c r="D43" s="91" t="str">
        <f t="shared" si="1"/>
        <v>Ostali prihodi za posebne namjene</v>
      </c>
      <c r="E43" s="96">
        <v>3223</v>
      </c>
      <c r="F43" s="91" t="str">
        <f t="shared" si="2"/>
        <v>Energija</v>
      </c>
      <c r="G43" s="129" t="s">
        <v>177</v>
      </c>
      <c r="H43" s="91" t="str">
        <f t="shared" si="3"/>
        <v>REDOVNA DJELATNOST SVEUČILIŠTA U OSIJEKU (IZ EVIDENCIJSKIH PRIHODA)</v>
      </c>
      <c r="I43" s="91" t="str">
        <f t="shared" si="4"/>
        <v>0942</v>
      </c>
      <c r="J43" s="128">
        <v>13</v>
      </c>
      <c r="K43" s="128">
        <v>14</v>
      </c>
      <c r="L43" s="128">
        <v>14</v>
      </c>
      <c r="M43" s="95"/>
      <c r="O43" s="86" t="str">
        <f t="shared" si="5"/>
        <v>322</v>
      </c>
      <c r="P43" s="86" t="str">
        <f t="shared" si="6"/>
        <v>32</v>
      </c>
      <c r="Q43" s="86" t="str">
        <f t="shared" si="7"/>
        <v>43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43</v>
      </c>
      <c r="D44" s="91" t="str">
        <f t="shared" si="1"/>
        <v>Ostali prihodi za posebne namjene</v>
      </c>
      <c r="E44" s="96">
        <v>3224</v>
      </c>
      <c r="F44" s="91" t="str">
        <f t="shared" si="2"/>
        <v>Materijal i dijelovi za tekuće i investicijsko održavanje</v>
      </c>
      <c r="G44" s="129" t="s">
        <v>177</v>
      </c>
      <c r="H44" s="91" t="str">
        <f t="shared" si="3"/>
        <v>REDOVNA DJELATNOST SVEUČILIŠTA U OSIJEKU (IZ EVIDENCIJSKIH PRIHODA)</v>
      </c>
      <c r="I44" s="91" t="str">
        <f t="shared" si="4"/>
        <v>0942</v>
      </c>
      <c r="J44" s="128">
        <v>730</v>
      </c>
      <c r="K44" s="128">
        <v>746</v>
      </c>
      <c r="L44" s="128">
        <v>751</v>
      </c>
      <c r="M44" s="95"/>
      <c r="O44" s="86" t="str">
        <f t="shared" si="5"/>
        <v>322</v>
      </c>
      <c r="P44" s="86" t="str">
        <f t="shared" si="6"/>
        <v>32</v>
      </c>
      <c r="Q44" s="86" t="str">
        <f t="shared" si="7"/>
        <v>43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43</v>
      </c>
      <c r="D45" s="91" t="str">
        <f t="shared" si="1"/>
        <v>Ostali prihodi za posebne namjene</v>
      </c>
      <c r="E45" s="96">
        <v>3225</v>
      </c>
      <c r="F45" s="91" t="str">
        <f t="shared" si="2"/>
        <v>Sitni inventar i auto gume</v>
      </c>
      <c r="G45" s="129" t="s">
        <v>177</v>
      </c>
      <c r="H45" s="91" t="str">
        <f t="shared" si="3"/>
        <v>REDOVNA DJELATNOST SVEUČILIŠTA U OSIJEKU (IZ EVIDENCIJSKIH PRIHODA)</v>
      </c>
      <c r="I45" s="91" t="str">
        <f t="shared" si="4"/>
        <v>0942</v>
      </c>
      <c r="J45" s="128">
        <v>3318</v>
      </c>
      <c r="K45" s="128">
        <v>3388</v>
      </c>
      <c r="L45" s="128">
        <v>3415</v>
      </c>
      <c r="M45" s="95"/>
      <c r="O45" s="86" t="str">
        <f t="shared" si="5"/>
        <v>322</v>
      </c>
      <c r="P45" s="86" t="str">
        <f t="shared" si="6"/>
        <v>32</v>
      </c>
      <c r="Q45" s="86" t="str">
        <f t="shared" si="7"/>
        <v>43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43</v>
      </c>
      <c r="D46" s="91" t="str">
        <f t="shared" si="1"/>
        <v>Ostali prihodi za posebne namjene</v>
      </c>
      <c r="E46" s="96">
        <v>3227</v>
      </c>
      <c r="F46" s="91" t="str">
        <f t="shared" si="2"/>
        <v>Službena, radna i zaštitna odjeća i obuća</v>
      </c>
      <c r="G46" s="129" t="s">
        <v>177</v>
      </c>
      <c r="H46" s="91" t="str">
        <f t="shared" si="3"/>
        <v>REDOVNA DJELATNOST SVEUČILIŠTA U OSIJEKU (IZ EVIDENCIJSKIH PRIHODA)</v>
      </c>
      <c r="I46" s="91" t="str">
        <f t="shared" si="4"/>
        <v>0942</v>
      </c>
      <c r="J46" s="128">
        <v>664</v>
      </c>
      <c r="K46" s="128">
        <v>678</v>
      </c>
      <c r="L46" s="128">
        <v>683</v>
      </c>
      <c r="M46" s="95"/>
      <c r="O46" s="86" t="str">
        <f t="shared" si="5"/>
        <v>322</v>
      </c>
      <c r="P46" s="86" t="str">
        <f t="shared" si="6"/>
        <v>32</v>
      </c>
      <c r="Q46" s="86" t="str">
        <f t="shared" si="7"/>
        <v>43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43</v>
      </c>
      <c r="D47" s="91" t="str">
        <f t="shared" si="1"/>
        <v>Ostali prihodi za posebne namjene</v>
      </c>
      <c r="E47" s="96">
        <v>3231</v>
      </c>
      <c r="F47" s="91" t="str">
        <f t="shared" si="2"/>
        <v>Usluge telefona, pošte i prijevoza</v>
      </c>
      <c r="G47" s="129" t="s">
        <v>177</v>
      </c>
      <c r="H47" s="91" t="str">
        <f t="shared" si="3"/>
        <v>REDOVNA DJELATNOST SVEUČILIŠTA U OSIJEKU (IZ EVIDENCIJSKIH PRIHODA)</v>
      </c>
      <c r="I47" s="91" t="str">
        <f t="shared" si="4"/>
        <v>0942</v>
      </c>
      <c r="J47" s="128">
        <v>2522</v>
      </c>
      <c r="K47" s="128">
        <v>2576</v>
      </c>
      <c r="L47" s="128">
        <v>2596</v>
      </c>
      <c r="M47" s="95"/>
      <c r="O47" s="86" t="str">
        <f t="shared" si="5"/>
        <v>323</v>
      </c>
      <c r="P47" s="86" t="str">
        <f t="shared" si="6"/>
        <v>32</v>
      </c>
      <c r="Q47" s="86" t="str">
        <f t="shared" si="7"/>
        <v>43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43</v>
      </c>
      <c r="D48" s="91" t="str">
        <f t="shared" si="1"/>
        <v>Ostali prihodi za posebne namjene</v>
      </c>
      <c r="E48" s="96">
        <v>3232</v>
      </c>
      <c r="F48" s="91" t="str">
        <f t="shared" si="2"/>
        <v>Usluge tekućeg i investicijskog održavanja</v>
      </c>
      <c r="G48" s="129" t="s">
        <v>177</v>
      </c>
      <c r="H48" s="91" t="str">
        <f t="shared" si="3"/>
        <v>REDOVNA DJELATNOST SVEUČILIŠTA U OSIJEKU (IZ EVIDENCIJSKIH PRIHODA)</v>
      </c>
      <c r="I48" s="91" t="str">
        <f t="shared" si="4"/>
        <v>0942</v>
      </c>
      <c r="J48" s="128">
        <v>531</v>
      </c>
      <c r="K48" s="128">
        <v>543</v>
      </c>
      <c r="L48" s="128">
        <v>547</v>
      </c>
      <c r="M48" s="95"/>
      <c r="O48" s="86" t="str">
        <f t="shared" si="5"/>
        <v>323</v>
      </c>
      <c r="P48" s="86" t="str">
        <f t="shared" si="6"/>
        <v>32</v>
      </c>
      <c r="Q48" s="86" t="str">
        <f t="shared" si="7"/>
        <v>43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96">
        <v>3233</v>
      </c>
      <c r="F49" s="91" t="str">
        <f t="shared" si="2"/>
        <v>Usluge promidžbe i informiranja</v>
      </c>
      <c r="G49" s="129" t="s">
        <v>177</v>
      </c>
      <c r="H49" s="91" t="str">
        <f t="shared" si="3"/>
        <v>REDOVNA DJELATNOST SVEUČILIŠTA U OSIJEKU (IZ EVIDENCIJSKIH PRIHODA)</v>
      </c>
      <c r="I49" s="91" t="str">
        <f t="shared" si="4"/>
        <v>0942</v>
      </c>
      <c r="J49" s="128">
        <v>1579</v>
      </c>
      <c r="K49" s="128">
        <v>1613</v>
      </c>
      <c r="L49" s="128">
        <v>1625</v>
      </c>
      <c r="M49" s="95"/>
      <c r="O49" s="86" t="str">
        <f t="shared" si="5"/>
        <v>323</v>
      </c>
      <c r="P49" s="86" t="str">
        <f t="shared" si="6"/>
        <v>32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96">
        <v>3234</v>
      </c>
      <c r="F50" s="91" t="str">
        <f t="shared" si="2"/>
        <v>Komunalne usluge</v>
      </c>
      <c r="G50" s="129" t="s">
        <v>177</v>
      </c>
      <c r="H50" s="91" t="str">
        <f t="shared" si="3"/>
        <v>REDOVNA DJELATNOST SVEUČILIŠTA U OSIJEKU (IZ EVIDENCIJSKIH PRIHODA)</v>
      </c>
      <c r="I50" s="91" t="str">
        <f t="shared" si="4"/>
        <v>0942</v>
      </c>
      <c r="J50" s="128">
        <v>266</v>
      </c>
      <c r="K50" s="128">
        <v>272</v>
      </c>
      <c r="L50" s="128">
        <v>274</v>
      </c>
      <c r="M50" s="95"/>
      <c r="O50" s="86" t="str">
        <f t="shared" si="5"/>
        <v>323</v>
      </c>
      <c r="P50" s="86" t="str">
        <f t="shared" si="6"/>
        <v>32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96">
        <v>3235</v>
      </c>
      <c r="F51" s="91" t="str">
        <f t="shared" si="2"/>
        <v>Zakupnine i najamnine</v>
      </c>
      <c r="G51" s="129" t="s">
        <v>177</v>
      </c>
      <c r="H51" s="91" t="str">
        <f t="shared" si="3"/>
        <v>REDOVNA DJELATNOST SVEUČILIŠTA U OSIJEKU (IZ EVIDENCIJSKIH PRIHODA)</v>
      </c>
      <c r="I51" s="91" t="str">
        <f t="shared" si="4"/>
        <v>0942</v>
      </c>
      <c r="J51" s="128">
        <v>18051</v>
      </c>
      <c r="K51" s="128">
        <v>18430</v>
      </c>
      <c r="L51" s="128">
        <v>18577</v>
      </c>
      <c r="M51" s="95"/>
      <c r="O51" s="86" t="str">
        <f t="shared" si="5"/>
        <v>323</v>
      </c>
      <c r="P51" s="86" t="str">
        <f t="shared" si="6"/>
        <v>32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96">
        <v>3236</v>
      </c>
      <c r="F52" s="91" t="str">
        <f t="shared" si="2"/>
        <v>Zdravstvene i veterinarske usluge</v>
      </c>
      <c r="G52" s="129" t="s">
        <v>177</v>
      </c>
      <c r="H52" s="91" t="str">
        <f t="shared" si="3"/>
        <v>REDOVNA DJELATNOST SVEUČILIŠTA U OSIJEKU (IZ EVIDENCIJSKIH PRIHODA)</v>
      </c>
      <c r="I52" s="91" t="str">
        <f t="shared" si="4"/>
        <v>0942</v>
      </c>
      <c r="J52" s="128">
        <v>265</v>
      </c>
      <c r="K52" s="128">
        <v>271</v>
      </c>
      <c r="L52" s="128">
        <v>273</v>
      </c>
      <c r="M52" s="95"/>
      <c r="O52" s="86" t="str">
        <f t="shared" si="5"/>
        <v>323</v>
      </c>
      <c r="P52" s="86" t="str">
        <f t="shared" si="6"/>
        <v>32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96">
        <v>3237</v>
      </c>
      <c r="F53" s="91" t="str">
        <f t="shared" si="2"/>
        <v>Intelektualne i osobne usluge</v>
      </c>
      <c r="G53" s="129" t="s">
        <v>177</v>
      </c>
      <c r="H53" s="91" t="str">
        <f t="shared" si="3"/>
        <v>REDOVNA DJELATNOST SVEUČILIŠTA U OSIJEKU (IZ EVIDENCIJSKIH PRIHODA)</v>
      </c>
      <c r="I53" s="91" t="str">
        <f t="shared" si="4"/>
        <v>0942</v>
      </c>
      <c r="J53" s="128">
        <v>2322</v>
      </c>
      <c r="K53" s="128">
        <v>2372</v>
      </c>
      <c r="L53" s="128">
        <v>2391</v>
      </c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96">
        <v>3238</v>
      </c>
      <c r="F54" s="91" t="str">
        <f t="shared" si="2"/>
        <v>Računalne usluge</v>
      </c>
      <c r="G54" s="129" t="s">
        <v>177</v>
      </c>
      <c r="H54" s="91" t="str">
        <f t="shared" si="3"/>
        <v>REDOVNA DJELATNOST SVEUČILIŠTA U OSIJEKU (IZ EVIDENCIJSKIH PRIHODA)</v>
      </c>
      <c r="I54" s="91" t="str">
        <f t="shared" si="4"/>
        <v>0942</v>
      </c>
      <c r="J54" s="128">
        <v>1991</v>
      </c>
      <c r="K54" s="128">
        <v>2033</v>
      </c>
      <c r="L54" s="128">
        <v>2049</v>
      </c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96">
        <v>3239</v>
      </c>
      <c r="F55" s="91" t="str">
        <f t="shared" si="2"/>
        <v>Ostale usluge</v>
      </c>
      <c r="G55" s="129" t="s">
        <v>177</v>
      </c>
      <c r="H55" s="91" t="str">
        <f t="shared" si="3"/>
        <v>REDOVNA DJELATNOST SVEUČILIŠTA U OSIJEKU (IZ EVIDENCIJSKIH PRIHODA)</v>
      </c>
      <c r="I55" s="91" t="str">
        <f t="shared" si="4"/>
        <v>0942</v>
      </c>
      <c r="J55" s="128">
        <v>1023</v>
      </c>
      <c r="K55" s="128">
        <v>1045</v>
      </c>
      <c r="L55" s="128">
        <v>1052</v>
      </c>
      <c r="M55" s="95"/>
      <c r="O55" s="86" t="str">
        <f t="shared" si="5"/>
        <v>323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96">
        <v>3241</v>
      </c>
      <c r="F56" s="91" t="str">
        <f t="shared" si="2"/>
        <v>Naknade troškova osobama izvan radnog odnosa</v>
      </c>
      <c r="G56" s="129" t="s">
        <v>177</v>
      </c>
      <c r="H56" s="91" t="str">
        <f t="shared" si="3"/>
        <v>REDOVNA DJELATNOST SVEUČILIŠTA U OSIJEKU (IZ EVIDENCIJSKIH PRIHODA)</v>
      </c>
      <c r="I56" s="91" t="str">
        <f t="shared" si="4"/>
        <v>0942</v>
      </c>
      <c r="J56" s="128">
        <v>730</v>
      </c>
      <c r="K56" s="128">
        <v>746</v>
      </c>
      <c r="L56" s="128">
        <v>751</v>
      </c>
      <c r="M56" s="95"/>
      <c r="O56" s="86" t="str">
        <f t="shared" si="5"/>
        <v>324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96">
        <v>3293</v>
      </c>
      <c r="F57" s="91" t="str">
        <f t="shared" si="2"/>
        <v>Reprezentacija</v>
      </c>
      <c r="G57" s="129" t="s">
        <v>177</v>
      </c>
      <c r="H57" s="91" t="str">
        <f t="shared" si="3"/>
        <v>REDOVNA DJELATNOST SVEUČILIŠTA U OSIJEKU (IZ EVIDENCIJSKIH PRIHODA)</v>
      </c>
      <c r="I57" s="91" t="str">
        <f t="shared" si="4"/>
        <v>0942</v>
      </c>
      <c r="J57" s="128">
        <v>2654</v>
      </c>
      <c r="K57" s="128">
        <v>2710</v>
      </c>
      <c r="L57" s="128">
        <v>2732</v>
      </c>
      <c r="M57" s="95"/>
      <c r="O57" s="86" t="str">
        <f t="shared" si="5"/>
        <v>329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96">
        <v>3294</v>
      </c>
      <c r="F58" s="91" t="str">
        <f t="shared" si="2"/>
        <v>Članarine i norme</v>
      </c>
      <c r="G58" s="129" t="s">
        <v>177</v>
      </c>
      <c r="H58" s="91" t="str">
        <f t="shared" si="3"/>
        <v>REDOVNA DJELATNOST SVEUČILIŠTA U OSIJEKU (IZ EVIDENCIJSKIH PRIHODA)</v>
      </c>
      <c r="I58" s="91" t="str">
        <f t="shared" si="4"/>
        <v>0942</v>
      </c>
      <c r="J58" s="128">
        <v>133</v>
      </c>
      <c r="K58" s="128">
        <v>136</v>
      </c>
      <c r="L58" s="128">
        <v>137</v>
      </c>
      <c r="M58" s="95"/>
      <c r="O58" s="86" t="str">
        <f t="shared" si="5"/>
        <v>329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96">
        <v>3295</v>
      </c>
      <c r="F59" s="91" t="str">
        <f t="shared" si="2"/>
        <v>Pristojbe i naknade</v>
      </c>
      <c r="G59" s="129" t="s">
        <v>177</v>
      </c>
      <c r="H59" s="91" t="str">
        <f t="shared" si="3"/>
        <v>REDOVNA DJELATNOST SVEUČILIŠTA U OSIJEKU (IZ EVIDENCIJSKIH PRIHODA)</v>
      </c>
      <c r="I59" s="91" t="str">
        <f t="shared" si="4"/>
        <v>0942</v>
      </c>
      <c r="J59" s="128">
        <v>266</v>
      </c>
      <c r="K59" s="128">
        <v>272</v>
      </c>
      <c r="L59" s="128">
        <v>274</v>
      </c>
      <c r="M59" s="95"/>
      <c r="O59" s="86" t="str">
        <f t="shared" si="5"/>
        <v>329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96">
        <v>3299</v>
      </c>
      <c r="F60" s="91" t="str">
        <f t="shared" si="2"/>
        <v>Ostali nespomenuti rashodi poslovanja</v>
      </c>
      <c r="G60" s="129" t="s">
        <v>177</v>
      </c>
      <c r="H60" s="91" t="str">
        <f t="shared" si="3"/>
        <v>REDOVNA DJELATNOST SVEUČILIŠTA U OSIJEKU (IZ EVIDENCIJSKIH PRIHODA)</v>
      </c>
      <c r="I60" s="91" t="str">
        <f t="shared" si="4"/>
        <v>0942</v>
      </c>
      <c r="J60" s="128">
        <v>3982</v>
      </c>
      <c r="K60" s="128">
        <v>4065</v>
      </c>
      <c r="L60" s="128">
        <v>4098</v>
      </c>
      <c r="M60" s="95"/>
      <c r="O60" s="86" t="str">
        <f t="shared" si="5"/>
        <v>329</v>
      </c>
      <c r="P60" s="86" t="str">
        <f t="shared" si="6"/>
        <v>32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96">
        <v>3431</v>
      </c>
      <c r="F61" s="91" t="str">
        <f t="shared" si="2"/>
        <v>Bankarske usluge i usluge platnog prometa</v>
      </c>
      <c r="G61" s="129" t="s">
        <v>177</v>
      </c>
      <c r="H61" s="91" t="str">
        <f t="shared" si="3"/>
        <v>REDOVNA DJELATNOST SVEUČILIŠTA U OSIJEKU (IZ EVIDENCIJSKIH PRIHODA)</v>
      </c>
      <c r="I61" s="91" t="str">
        <f t="shared" si="4"/>
        <v>0942</v>
      </c>
      <c r="J61" s="128">
        <v>597</v>
      </c>
      <c r="K61" s="128">
        <v>599</v>
      </c>
      <c r="L61" s="128">
        <v>617</v>
      </c>
      <c r="M61" s="95"/>
      <c r="O61" s="86" t="str">
        <f t="shared" si="5"/>
        <v>343</v>
      </c>
      <c r="P61" s="86" t="str">
        <f t="shared" si="6"/>
        <v>34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96">
        <v>3432</v>
      </c>
      <c r="F62" s="91" t="str">
        <f t="shared" si="2"/>
        <v>Negativne tečajne razlike i razlike zbog primjene valutne kl</v>
      </c>
      <c r="G62" s="129" t="s">
        <v>177</v>
      </c>
      <c r="H62" s="91" t="str">
        <f t="shared" si="3"/>
        <v>REDOVNA DJELATNOST SVEUČILIŠTA U OSIJEKU (IZ EVIDENCIJSKIH PRIHODA)</v>
      </c>
      <c r="I62" s="91" t="str">
        <f t="shared" si="4"/>
        <v>0942</v>
      </c>
      <c r="J62" s="128">
        <v>40</v>
      </c>
      <c r="K62" s="128">
        <v>41</v>
      </c>
      <c r="L62" s="128">
        <v>41</v>
      </c>
      <c r="M62" s="95"/>
      <c r="O62" s="86" t="str">
        <f t="shared" si="5"/>
        <v>343</v>
      </c>
      <c r="P62" s="86" t="str">
        <f t="shared" si="6"/>
        <v>34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96">
        <v>3721</v>
      </c>
      <c r="F63" s="91" t="str">
        <f t="shared" si="2"/>
        <v>Naknade građanima i kućanstvima u novcu</v>
      </c>
      <c r="G63" s="129" t="s">
        <v>177</v>
      </c>
      <c r="H63" s="91" t="str">
        <f t="shared" si="3"/>
        <v>REDOVNA DJELATNOST SVEUČILIŠTA U OSIJEKU (IZ EVIDENCIJSKIH PRIHODA)</v>
      </c>
      <c r="I63" s="91" t="str">
        <f t="shared" si="4"/>
        <v>0942</v>
      </c>
      <c r="J63" s="128">
        <v>2389</v>
      </c>
      <c r="K63" s="128">
        <v>2440</v>
      </c>
      <c r="L63" s="128">
        <v>2459</v>
      </c>
      <c r="M63" s="95"/>
      <c r="O63" s="86" t="str">
        <f t="shared" si="5"/>
        <v>372</v>
      </c>
      <c r="P63" s="86" t="str">
        <f t="shared" si="6"/>
        <v>37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96">
        <v>4221</v>
      </c>
      <c r="F64" s="91" t="str">
        <f t="shared" si="2"/>
        <v>Uredska oprema i namještaj</v>
      </c>
      <c r="G64" s="129" t="s">
        <v>177</v>
      </c>
      <c r="H64" s="91" t="str">
        <f t="shared" si="3"/>
        <v>REDOVNA DJELATNOST SVEUČILIŠTA U OSIJEKU (IZ EVIDENCIJSKIH PRIHODA)</v>
      </c>
      <c r="I64" s="91" t="str">
        <f t="shared" si="4"/>
        <v>0942</v>
      </c>
      <c r="J64" s="128">
        <v>1725</v>
      </c>
      <c r="K64" s="128">
        <v>1762</v>
      </c>
      <c r="L64" s="128">
        <v>1776</v>
      </c>
      <c r="M64" s="95"/>
      <c r="O64" s="86" t="str">
        <f t="shared" si="5"/>
        <v>422</v>
      </c>
      <c r="P64" s="86" t="str">
        <f t="shared" si="6"/>
        <v>42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96">
        <v>4222</v>
      </c>
      <c r="F65" s="91" t="str">
        <f t="shared" si="2"/>
        <v>Komunikacijska oprema</v>
      </c>
      <c r="G65" s="129" t="s">
        <v>177</v>
      </c>
      <c r="H65" s="91" t="str">
        <f t="shared" si="3"/>
        <v>REDOVNA DJELATNOST SVEUČILIŠTA U OSIJEKU (IZ EVIDENCIJSKIH PRIHODA)</v>
      </c>
      <c r="I65" s="91" t="str">
        <f t="shared" si="4"/>
        <v>0942</v>
      </c>
      <c r="J65" s="128">
        <v>1327</v>
      </c>
      <c r="K65" s="128">
        <v>1355</v>
      </c>
      <c r="L65" s="128">
        <v>1366</v>
      </c>
      <c r="M65" s="95"/>
      <c r="O65" s="86" t="str">
        <f t="shared" si="5"/>
        <v>422</v>
      </c>
      <c r="P65" s="86" t="str">
        <f t="shared" si="6"/>
        <v>42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43</v>
      </c>
      <c r="D66" s="91" t="str">
        <f t="shared" si="1"/>
        <v>Ostali prihodi za posebne namjene</v>
      </c>
      <c r="E66" s="96">
        <v>4226</v>
      </c>
      <c r="F66" s="91" t="str">
        <f t="shared" si="2"/>
        <v>Sportska i glazbena oprema</v>
      </c>
      <c r="G66" s="129" t="s">
        <v>177</v>
      </c>
      <c r="H66" s="91" t="str">
        <f t="shared" si="3"/>
        <v>REDOVNA DJELATNOST SVEUČILIŠTA U OSIJEKU (IZ EVIDENCIJSKIH PRIHODA)</v>
      </c>
      <c r="I66" s="91" t="str">
        <f t="shared" si="4"/>
        <v>0942</v>
      </c>
      <c r="J66" s="128">
        <v>664</v>
      </c>
      <c r="K66" s="128">
        <v>678</v>
      </c>
      <c r="L66" s="128">
        <v>683</v>
      </c>
      <c r="M66" s="95"/>
      <c r="O66" s="86" t="str">
        <f t="shared" si="5"/>
        <v>422</v>
      </c>
      <c r="P66" s="86" t="str">
        <f t="shared" si="6"/>
        <v>42</v>
      </c>
      <c r="Q66" s="86" t="str">
        <f t="shared" si="7"/>
        <v>43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96">
        <v>4241</v>
      </c>
      <c r="F67" s="91" t="str">
        <f t="shared" si="2"/>
        <v>Knjige</v>
      </c>
      <c r="G67" s="129" t="s">
        <v>177</v>
      </c>
      <c r="H67" s="91" t="str">
        <f t="shared" si="3"/>
        <v>REDOVNA DJELATNOST SVEUČILIŠTA U OSIJEKU (IZ EVIDENCIJSKIH PRIHODA)</v>
      </c>
      <c r="I67" s="91" t="str">
        <f t="shared" si="4"/>
        <v>0942</v>
      </c>
      <c r="J67" s="128">
        <v>265</v>
      </c>
      <c r="K67" s="128">
        <v>271</v>
      </c>
      <c r="L67" s="128">
        <v>273</v>
      </c>
      <c r="M67" s="95"/>
      <c r="O67" s="86" t="str">
        <f t="shared" si="5"/>
        <v>424</v>
      </c>
      <c r="P67" s="86" t="str">
        <f t="shared" si="6"/>
        <v>42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/>
      </c>
      <c r="B68" s="90" t="str">
        <f>IF(C68="","",VLOOKUP('OPĆI DIO'!$C$3,'OPĆI DIO'!$L$6:$U$138,9,FALSE))</f>
        <v/>
      </c>
      <c r="C68" s="96"/>
      <c r="D68" s="91" t="str">
        <f t="shared" si="13"/>
        <v/>
      </c>
      <c r="E68" s="96"/>
      <c r="F68" s="91" t="str">
        <f t="shared" ref="F68:F131" si="14">IFERROR(VLOOKUP(E68,$V$5:$X$129,2,FALSE),"")</f>
        <v/>
      </c>
      <c r="G68" s="129"/>
      <c r="H68" s="91" t="str">
        <f t="shared" ref="H68:H131" si="15">IFERROR(VLOOKUP(G68,$AB$6:$AC$327,2,FALSE),"")</f>
        <v/>
      </c>
      <c r="I68" s="91" t="str">
        <f t="shared" ref="I68:I131" si="16">IFERROR(VLOOKUP(G68,$AB$6:$AF$327,3,FALSE),"")</f>
        <v/>
      </c>
      <c r="J68" s="128"/>
      <c r="K68" s="128"/>
      <c r="L68" s="128"/>
      <c r="M68" s="95"/>
      <c r="O68" s="86" t="str">
        <f t="shared" ref="O68:O131" si="17">LEFT(E68,3)</f>
        <v/>
      </c>
      <c r="P68" s="86" t="str">
        <f t="shared" ref="P68:P131" si="18">LEFT(E68,2)</f>
        <v/>
      </c>
      <c r="Q68" s="86" t="str">
        <f t="shared" ref="Q68:Q131" si="19">LEFT(C68,3)</f>
        <v/>
      </c>
      <c r="R68" s="86" t="str">
        <f t="shared" ref="R68:R131" si="20">MID(I68,2,2)</f>
        <v/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/>
      </c>
      <c r="B69" s="90" t="str">
        <f>IF(C69="","",VLOOKUP('OPĆI DIO'!$C$3,'OPĆI DIO'!$L$6:$U$138,9,FALSE))</f>
        <v/>
      </c>
      <c r="C69" s="96"/>
      <c r="D69" s="91" t="str">
        <f t="shared" si="13"/>
        <v/>
      </c>
      <c r="E69" s="96"/>
      <c r="F69" s="91" t="str">
        <f t="shared" si="14"/>
        <v/>
      </c>
      <c r="G69" s="129"/>
      <c r="H69" s="91" t="str">
        <f t="shared" si="15"/>
        <v/>
      </c>
      <c r="I69" s="91" t="str">
        <f t="shared" si="16"/>
        <v/>
      </c>
      <c r="J69" s="128"/>
      <c r="K69" s="128"/>
      <c r="L69" s="128"/>
      <c r="M69" s="95"/>
      <c r="O69" s="86" t="str">
        <f t="shared" si="17"/>
        <v/>
      </c>
      <c r="P69" s="86" t="str">
        <f t="shared" si="18"/>
        <v/>
      </c>
      <c r="Q69" s="86" t="str">
        <f t="shared" si="19"/>
        <v/>
      </c>
      <c r="R69" s="86" t="str">
        <f t="shared" si="20"/>
        <v/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3"/>
        <v/>
      </c>
      <c r="E70" s="96"/>
      <c r="F70" s="91" t="str">
        <f t="shared" si="14"/>
        <v/>
      </c>
      <c r="G70" s="129"/>
      <c r="H70" s="91" t="str">
        <f t="shared" si="15"/>
        <v/>
      </c>
      <c r="I70" s="91" t="str">
        <f t="shared" si="16"/>
        <v/>
      </c>
      <c r="J70" s="128"/>
      <c r="K70" s="128"/>
      <c r="L70" s="128"/>
      <c r="M70" s="95"/>
      <c r="O70" s="86" t="str">
        <f t="shared" si="17"/>
        <v/>
      </c>
      <c r="P70" s="86" t="str">
        <f t="shared" si="18"/>
        <v/>
      </c>
      <c r="Q70" s="86" t="str">
        <f t="shared" si="19"/>
        <v/>
      </c>
      <c r="R70" s="86" t="str">
        <f t="shared" si="20"/>
        <v/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1194010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1194010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1194010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E7" sqref="E7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128"/>
      <c r="I3" s="128"/>
      <c r="J3" s="128"/>
      <c r="K3" s="143"/>
      <c r="L3" s="142"/>
      <c r="M3" s="142"/>
      <c r="N3" s="143"/>
      <c r="O3" s="322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zoomScale="80" zoomScaleNormal="80" workbookViewId="0">
      <selection activeCell="I24" sqref="I24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13270</v>
      </c>
      <c r="E5" s="3"/>
      <c r="F5" s="3"/>
      <c r="G5" s="3"/>
      <c r="H5" s="3"/>
      <c r="I5" s="3">
        <v>13270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1194010</v>
      </c>
      <c r="E6" s="12">
        <f>+'A.1 PRIHODI'!E8</f>
        <v>1105086</v>
      </c>
      <c r="F6" s="12">
        <f>+'A.1 PRIHODI'!F8</f>
        <v>0</v>
      </c>
      <c r="G6" s="12">
        <f>+'A.1 PRIHODI'!G8</f>
        <v>66</v>
      </c>
      <c r="H6" s="12">
        <f>+'A.1 PRIHODI'!H8</f>
        <v>0</v>
      </c>
      <c r="I6" s="12">
        <f>+'A.1 PRIHODI'!I8+'B. RAČUN FIN'!I6</f>
        <v>88858</v>
      </c>
      <c r="J6" s="12">
        <f>+'A.1 PRIHODI'!J8</f>
        <v>0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-13270</v>
      </c>
      <c r="E7" s="197"/>
      <c r="F7" s="197"/>
      <c r="G7" s="197"/>
      <c r="H7" s="197"/>
      <c r="I7" s="197">
        <v>-13270</v>
      </c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1194010</v>
      </c>
      <c r="E8" s="12">
        <f>+E5+E6+E7</f>
        <v>1105086</v>
      </c>
      <c r="F8" s="12">
        <f t="shared" ref="F8:W8" si="1">+F5+F6+F7</f>
        <v>0</v>
      </c>
      <c r="G8" s="12">
        <f t="shared" si="1"/>
        <v>66</v>
      </c>
      <c r="H8" s="12">
        <f t="shared" si="1"/>
        <v>0</v>
      </c>
      <c r="I8" s="12">
        <f t="shared" si="1"/>
        <v>88858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1194010</v>
      </c>
      <c r="E9" s="82">
        <f>+'A.2 RASHODI'!E4+'B. RAČUN FIN'!E11</f>
        <v>1105086</v>
      </c>
      <c r="F9" s="82">
        <f>+'A.2 RASHODI'!F4+'B. RAČUN FIN'!F11</f>
        <v>0</v>
      </c>
      <c r="G9" s="82">
        <f>+'A.2 RASHODI'!G4+'B. RAČUN FIN'!G11</f>
        <v>66</v>
      </c>
      <c r="H9" s="82">
        <f>+'A.2 RASHODI'!H4+'B. RAČUN FIN'!H11</f>
        <v>0</v>
      </c>
      <c r="I9" s="82">
        <f>+'A.2 RASHODI'!I4+'B. RAČUN FIN'!I11</f>
        <v>88858</v>
      </c>
      <c r="J9" s="82">
        <f>+'A.2 RASHODI'!J4+'B. RAČUN FIN'!J11</f>
        <v>0</v>
      </c>
      <c r="K9" s="82">
        <f>+'A.2 RASHODI'!K4+'B. RAČUN FIN'!K11</f>
        <v>0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13270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13270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1200573</v>
      </c>
      <c r="E14" s="12">
        <f>+'A.1 PRIHODI'!E22</f>
        <v>1109781</v>
      </c>
      <c r="F14" s="12">
        <f>+'A.1 PRIHODI'!F22</f>
        <v>0</v>
      </c>
      <c r="G14" s="12">
        <f>+'A.1 PRIHODI'!G22</f>
        <v>66</v>
      </c>
      <c r="H14" s="12">
        <f>+'A.1 PRIHODI'!H22</f>
        <v>0</v>
      </c>
      <c r="I14" s="12">
        <f>+'A.1 PRIHODI'!I22+'B. RAČUN FIN'!I17</f>
        <v>90726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-13270</v>
      </c>
      <c r="E15" s="65"/>
      <c r="F15" s="65"/>
      <c r="G15" s="65"/>
      <c r="H15" s="65"/>
      <c r="I15" s="65">
        <v>-13270</v>
      </c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1200573</v>
      </c>
      <c r="E16" s="12">
        <f>+E13+E14+E15</f>
        <v>1109781</v>
      </c>
      <c r="F16" s="12">
        <f t="shared" ref="F16:W16" si="5">+F13+F14+F15</f>
        <v>0</v>
      </c>
      <c r="G16" s="12">
        <f t="shared" si="5"/>
        <v>66</v>
      </c>
      <c r="H16" s="12">
        <f t="shared" si="5"/>
        <v>0</v>
      </c>
      <c r="I16" s="12">
        <f t="shared" si="5"/>
        <v>90726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1200573</v>
      </c>
      <c r="E17" s="82">
        <f>+'A.2 RASHODI'!E21+'B. RAČUN FIN'!E22</f>
        <v>1109781</v>
      </c>
      <c r="F17" s="82">
        <f>+'A.2 RASHODI'!F21+'B. RAČUN FIN'!F22</f>
        <v>0</v>
      </c>
      <c r="G17" s="82">
        <f>+'A.2 RASHODI'!G21+'B. RAČUN FIN'!G22</f>
        <v>66</v>
      </c>
      <c r="H17" s="82">
        <f>+'A.2 RASHODI'!H21+'B. RAČUN FIN'!H22</f>
        <v>0</v>
      </c>
      <c r="I17" s="82">
        <f>+'A.2 RASHODI'!I21+'B. RAČUN FIN'!I22</f>
        <v>90726</v>
      </c>
      <c r="J17" s="82">
        <f>+'A.2 RASHODI'!J21+'B. RAČUN FIN'!J22</f>
        <v>0</v>
      </c>
      <c r="K17" s="82">
        <f>+'A.2 RASHODI'!K21+'B. RAČUN FIN'!K22</f>
        <v>0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13270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13270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1206016</v>
      </c>
      <c r="E22" s="12">
        <f>+'A.1 PRIHODI'!E36</f>
        <v>1114498</v>
      </c>
      <c r="F22" s="12">
        <f>+'A.1 PRIHODI'!F36</f>
        <v>0</v>
      </c>
      <c r="G22" s="12">
        <f>+'A.1 PRIHODI'!G36</f>
        <v>66</v>
      </c>
      <c r="H22" s="12">
        <f>+'A.1 PRIHODI'!H36</f>
        <v>0</v>
      </c>
      <c r="I22" s="12">
        <f>+'A.1 PRIHODI'!I36+'B. RAČUN FIN'!I28</f>
        <v>91452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-13270</v>
      </c>
      <c r="E23" s="65"/>
      <c r="F23" s="65"/>
      <c r="G23" s="65"/>
      <c r="H23" s="65"/>
      <c r="I23" s="65">
        <v>-13270</v>
      </c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1206016</v>
      </c>
      <c r="E24" s="12">
        <f>+E21+E22+E23</f>
        <v>1114498</v>
      </c>
      <c r="F24" s="12">
        <f t="shared" ref="F24:W24" si="9">+F21+F22+F23</f>
        <v>0</v>
      </c>
      <c r="G24" s="12">
        <f t="shared" si="9"/>
        <v>66</v>
      </c>
      <c r="H24" s="12">
        <f t="shared" si="9"/>
        <v>0</v>
      </c>
      <c r="I24" s="12">
        <f t="shared" si="9"/>
        <v>91452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1206016</v>
      </c>
      <c r="E25" s="82">
        <f>+'A.2 RASHODI'!E38+'B. RAČUN FIN'!E33</f>
        <v>1114498</v>
      </c>
      <c r="F25" s="82">
        <f>+'A.2 RASHODI'!F38+'B. RAČUN FIN'!F33</f>
        <v>0</v>
      </c>
      <c r="G25" s="82">
        <f>+'A.2 RASHODI'!G38+'B. RAČUN FIN'!G33</f>
        <v>66</v>
      </c>
      <c r="H25" s="82">
        <f>+'A.2 RASHODI'!H38+'B. RAČUN FIN'!H33</f>
        <v>0</v>
      </c>
      <c r="I25" s="82">
        <f>+'A.2 RASHODI'!I38+'B. RAČUN FIN'!I33</f>
        <v>91452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1194010</v>
      </c>
      <c r="E8" s="69">
        <f>+E19+E16</f>
        <v>1105086</v>
      </c>
      <c r="F8" s="69">
        <f>+F19+F16</f>
        <v>0</v>
      </c>
      <c r="G8" s="69">
        <f>+G19+G16</f>
        <v>66</v>
      </c>
      <c r="H8" s="69">
        <f t="shared" ref="H8:V8" si="0">+H19+H16</f>
        <v>0</v>
      </c>
      <c r="I8" s="69">
        <f t="shared" si="0"/>
        <v>88858</v>
      </c>
      <c r="J8" s="69">
        <f>+J19+J16</f>
        <v>0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0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0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66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66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88858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88858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1105086</v>
      </c>
      <c r="E14" s="132">
        <f>SUMIFS('Unos prihoda i primitaka'!$G$3:$G$501,'Unos prihoda i primitaka'!$C$3:$C$501,"=11",'Unos prihoda i primitaka'!$L$3:$L$501,"=67")</f>
        <v>1105086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1194010</v>
      </c>
      <c r="E16" s="4">
        <f t="shared" ref="E16:V16" si="2">SUM(E9:E15)</f>
        <v>1105086</v>
      </c>
      <c r="F16" s="4">
        <f t="shared" si="2"/>
        <v>0</v>
      </c>
      <c r="G16" s="4">
        <f t="shared" si="2"/>
        <v>66</v>
      </c>
      <c r="H16" s="4">
        <f t="shared" si="2"/>
        <v>0</v>
      </c>
      <c r="I16" s="4">
        <f t="shared" si="2"/>
        <v>88858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1200573</v>
      </c>
      <c r="E22" s="69">
        <f t="shared" ref="E22:V22" si="4">+E33+E30</f>
        <v>1109781</v>
      </c>
      <c r="F22" s="69">
        <f t="shared" si="4"/>
        <v>0</v>
      </c>
      <c r="G22" s="69">
        <f t="shared" si="4"/>
        <v>66</v>
      </c>
      <c r="H22" s="69">
        <f t="shared" si="4"/>
        <v>0</v>
      </c>
      <c r="I22" s="69">
        <f t="shared" si="4"/>
        <v>90726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0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66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66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90726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90726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0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0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1109781</v>
      </c>
      <c r="E28" s="132">
        <f>SUMIFS('Unos prihoda i primitaka'!$H$3:$H$501,'Unos prihoda i primitaka'!$C$3:$C$501,"=11",'Unos prihoda i primitaka'!$L$3:$L$501,"=67")</f>
        <v>1109781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1200573</v>
      </c>
      <c r="E30" s="4">
        <f t="shared" ref="E30:V30" si="6">SUM(E23:E29)</f>
        <v>1109781</v>
      </c>
      <c r="F30" s="4">
        <f t="shared" si="6"/>
        <v>0</v>
      </c>
      <c r="G30" s="4">
        <f t="shared" si="6"/>
        <v>66</v>
      </c>
      <c r="H30" s="4">
        <f t="shared" si="6"/>
        <v>0</v>
      </c>
      <c r="I30" s="4">
        <f t="shared" si="6"/>
        <v>90726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1206016</v>
      </c>
      <c r="E36" s="69">
        <f t="shared" ref="E36:V36" si="9">+E47+E44</f>
        <v>1114498</v>
      </c>
      <c r="F36" s="69">
        <f t="shared" si="9"/>
        <v>0</v>
      </c>
      <c r="G36" s="69">
        <f t="shared" si="9"/>
        <v>66</v>
      </c>
      <c r="H36" s="69">
        <f t="shared" si="9"/>
        <v>0</v>
      </c>
      <c r="I36" s="69">
        <f t="shared" si="9"/>
        <v>91452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66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66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91452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91452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1114498</v>
      </c>
      <c r="E42" s="132">
        <f>SUMIFS('Unos prihoda i primitaka'!$I$3:$I$501,'Unos prihoda i primitaka'!$C$3:$C$501,"=11",'Unos prihoda i primitaka'!$L$3:$L$501,"=67")</f>
        <v>1114498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1206016</v>
      </c>
      <c r="E44" s="4">
        <f t="shared" ref="E44:V44" si="10">SUM(E37:E43)</f>
        <v>1114498</v>
      </c>
      <c r="F44" s="4">
        <f t="shared" si="10"/>
        <v>0</v>
      </c>
      <c r="G44" s="4">
        <f t="shared" si="10"/>
        <v>66</v>
      </c>
      <c r="H44" s="4">
        <f t="shared" si="10"/>
        <v>0</v>
      </c>
      <c r="I44" s="4">
        <f t="shared" si="10"/>
        <v>91452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1194010</v>
      </c>
      <c r="E4" s="70">
        <f>E5+E13</f>
        <v>1105086</v>
      </c>
      <c r="F4" s="70">
        <f t="shared" ref="F4:W4" si="0">F5+F13</f>
        <v>0</v>
      </c>
      <c r="G4" s="70">
        <f t="shared" si="0"/>
        <v>66</v>
      </c>
      <c r="H4" s="70">
        <f t="shared" si="0"/>
        <v>0</v>
      </c>
      <c r="I4" s="70">
        <f t="shared" si="0"/>
        <v>88858</v>
      </c>
      <c r="J4" s="70">
        <f t="shared" si="0"/>
        <v>0</v>
      </c>
      <c r="K4" s="70">
        <f>K5+K13</f>
        <v>0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1185646</v>
      </c>
      <c r="E5" s="78">
        <f t="shared" ref="E5:G5" si="2">SUM(E6:E12)</f>
        <v>1100703</v>
      </c>
      <c r="F5" s="78">
        <f t="shared" si="2"/>
        <v>0</v>
      </c>
      <c r="G5" s="78">
        <f t="shared" si="2"/>
        <v>66</v>
      </c>
      <c r="H5" s="78">
        <f>SUM(H6:H12)</f>
        <v>0</v>
      </c>
      <c r="I5" s="78">
        <f t="shared" ref="I5:K5" si="3">SUM(I6:I12)</f>
        <v>84877</v>
      </c>
      <c r="J5" s="78">
        <f t="shared" si="3"/>
        <v>0</v>
      </c>
      <c r="K5" s="78">
        <f t="shared" si="3"/>
        <v>0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982552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961914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20638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198735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137522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0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61213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1970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1267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66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637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2389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2389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8364</v>
      </c>
      <c r="E13" s="79">
        <f t="shared" ref="E13:G13" si="6">SUM(E14:E18)</f>
        <v>4383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3981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8364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4383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3981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1200573</v>
      </c>
      <c r="E21" s="70">
        <f>+E22+E30</f>
        <v>1109781</v>
      </c>
      <c r="F21" s="70">
        <f t="shared" ref="F21:W21" si="11">+F22+F30</f>
        <v>0</v>
      </c>
      <c r="G21" s="70">
        <f t="shared" si="11"/>
        <v>66</v>
      </c>
      <c r="H21" s="70">
        <f t="shared" si="11"/>
        <v>0</v>
      </c>
      <c r="I21" s="70">
        <f t="shared" si="11"/>
        <v>90726</v>
      </c>
      <c r="J21" s="70">
        <f t="shared" si="11"/>
        <v>0</v>
      </c>
      <c r="K21" s="70">
        <f t="shared" si="11"/>
        <v>0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1192124</v>
      </c>
      <c r="E22" s="78">
        <f t="shared" ref="E22:W22" si="12">SUM(E23:E29)</f>
        <v>1105398</v>
      </c>
      <c r="F22" s="78">
        <f t="shared" si="12"/>
        <v>0</v>
      </c>
      <c r="G22" s="78">
        <f t="shared" si="12"/>
        <v>66</v>
      </c>
      <c r="H22" s="78">
        <f>SUM(H23:H29)</f>
        <v>0</v>
      </c>
      <c r="I22" s="78">
        <f t="shared" si="12"/>
        <v>86660</v>
      </c>
      <c r="J22" s="78">
        <f t="shared" si="12"/>
        <v>0</v>
      </c>
      <c r="K22" s="78">
        <f t="shared" si="12"/>
        <v>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987545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966473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21072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200166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137658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0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62508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1973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1267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66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640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2440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2440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8449</v>
      </c>
      <c r="E30" s="79">
        <f t="shared" ref="E30:G30" si="13">SUM(E31:E35)</f>
        <v>4383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4066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8449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4383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4066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1206016</v>
      </c>
      <c r="E38" s="70">
        <f>E39+E47</f>
        <v>1114498</v>
      </c>
      <c r="F38" s="70">
        <f t="shared" ref="F38:W38" si="18">F39+F47</f>
        <v>0</v>
      </c>
      <c r="G38" s="70">
        <f t="shared" si="18"/>
        <v>66</v>
      </c>
      <c r="H38" s="70">
        <f t="shared" si="18"/>
        <v>0</v>
      </c>
      <c r="I38" s="70">
        <f t="shared" si="18"/>
        <v>91452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1197535</v>
      </c>
      <c r="E39" s="78">
        <f t="shared" ref="E39:G39" si="19">SUM(E40:E46)</f>
        <v>1110115</v>
      </c>
      <c r="F39" s="78">
        <f t="shared" si="19"/>
        <v>0</v>
      </c>
      <c r="G39" s="78">
        <f t="shared" si="19"/>
        <v>66</v>
      </c>
      <c r="H39" s="78">
        <f>SUM(H40:H46)</f>
        <v>0</v>
      </c>
      <c r="I39" s="78">
        <f t="shared" ref="I39:K39" si="20">SUM(I40:I46)</f>
        <v>87354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992288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971053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21235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200797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137795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0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63002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1991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1267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66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658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2459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2459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8481</v>
      </c>
      <c r="E47" s="79">
        <f t="shared" ref="E47:G47" si="23">SUM(E48:E52)</f>
        <v>4383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4098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8481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4383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4098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topLeftCell="A4" workbookViewId="0">
      <selection activeCell="D17" sqref="D17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1194010</v>
      </c>
      <c r="D5" s="339">
        <f t="shared" ref="D5:E5" si="0">+D6+D9+D11+D14+D25+D28+D30</f>
        <v>1200573</v>
      </c>
      <c r="E5" s="339">
        <f t="shared" si="0"/>
        <v>1206016</v>
      </c>
    </row>
    <row r="6" spans="1:193">
      <c r="A6" s="312">
        <v>1</v>
      </c>
      <c r="B6" s="67" t="s">
        <v>5131</v>
      </c>
      <c r="C6" s="338">
        <f>+C7+C8</f>
        <v>1105086</v>
      </c>
      <c r="D6" s="338">
        <f t="shared" ref="D6:E6" si="1">+D7+D8</f>
        <v>1109781</v>
      </c>
      <c r="E6" s="338">
        <f t="shared" si="1"/>
        <v>1114498</v>
      </c>
    </row>
    <row r="7" spans="1:193">
      <c r="A7" s="309">
        <v>11</v>
      </c>
      <c r="B7" s="48" t="s">
        <v>5118</v>
      </c>
      <c r="C7" s="337">
        <f>+'A.2 RASHODI'!E4</f>
        <v>1105086</v>
      </c>
      <c r="D7" s="337">
        <f>+'A.2 RASHODI'!E21</f>
        <v>1109781</v>
      </c>
      <c r="E7" s="337">
        <f>+'A.2 RASHODI'!E38</f>
        <v>1114498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66</v>
      </c>
      <c r="D9" s="338">
        <f t="shared" ref="D9:E9" si="2">+D10</f>
        <v>66</v>
      </c>
      <c r="E9" s="338">
        <f t="shared" si="2"/>
        <v>66</v>
      </c>
    </row>
    <row r="10" spans="1:193">
      <c r="A10" s="309">
        <v>31</v>
      </c>
      <c r="B10" s="48" t="s">
        <v>5119</v>
      </c>
      <c r="C10" s="337">
        <f>+'A.2 RASHODI'!G4</f>
        <v>66</v>
      </c>
      <c r="D10" s="337">
        <f>+'A.2 RASHODI'!G21</f>
        <v>66</v>
      </c>
      <c r="E10" s="337">
        <f>+'A.2 RASHODI'!G38</f>
        <v>66</v>
      </c>
    </row>
    <row r="11" spans="1:193">
      <c r="A11" s="312">
        <v>4</v>
      </c>
      <c r="B11" s="67" t="s">
        <v>5133</v>
      </c>
      <c r="C11" s="338">
        <f>+C12+C13</f>
        <v>88858</v>
      </c>
      <c r="D11" s="338">
        <f t="shared" ref="D11:E11" si="3">+D12+D13</f>
        <v>90726</v>
      </c>
      <c r="E11" s="338">
        <f t="shared" si="3"/>
        <v>91452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88858</v>
      </c>
      <c r="D13" s="337">
        <f>+'A.2 RASHODI'!I21</f>
        <v>90726</v>
      </c>
      <c r="E13" s="337">
        <f>+'A.2 RASHODI'!I38</f>
        <v>91452</v>
      </c>
    </row>
    <row r="14" spans="1:193">
      <c r="A14" s="312">
        <v>5</v>
      </c>
      <c r="B14" s="67" t="s">
        <v>5134</v>
      </c>
      <c r="C14" s="338">
        <f>SUM(C15:C24)</f>
        <v>0</v>
      </c>
      <c r="D14" s="338">
        <f t="shared" ref="D14:E14" si="4">SUM(D15:D24)</f>
        <v>0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0</v>
      </c>
      <c r="D16" s="337">
        <f>+'A.2 RASHODI'!K21</f>
        <v>0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1194010</v>
      </c>
      <c r="D5" s="70">
        <f t="shared" ref="D5:E5" si="0">+D6+D15+D21+D28+D38+D45+D52+D59+D66+D75</f>
        <v>1200573</v>
      </c>
      <c r="E5" s="70">
        <f t="shared" si="0"/>
        <v>1206016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1194010</v>
      </c>
      <c r="D66" s="345">
        <f>SUM(D67:D74)</f>
        <v>1200573</v>
      </c>
      <c r="E66" s="345">
        <f>SUM(E67:E74)</f>
        <v>1206016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1194010</v>
      </c>
      <c r="D70" s="337">
        <f>SUMIF('Unos rashoda i izdataka'!$R$3:$R$501,'A.4 RASHODI FUNK'!$A70,'Unos rashoda i izdataka'!$K$3:$K$501)+SUMIF('Unos rashoda P4'!$T$3:$T$501,'A.4 RASHODI FUNK'!$A70,'Unos rashoda P4'!$I$3:$I$501)</f>
        <v>1200573</v>
      </c>
      <c r="E70" s="337">
        <f>SUMIF('Unos rashoda i izdataka'!$R$3:$R$501,'A.4 RASHODI FUNK'!$A70,'Unos rashoda i izdataka'!$L$3:$L$501)+SUMIF('Unos rashoda P4'!$T$3:$T$501,'A.4 RASHODI FUNK'!$A70,'Unos rashoda P4'!$J$3:$J$501)</f>
        <v>1206016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</cp:lastModifiedBy>
  <cp:lastPrinted>2022-09-28T06:06:34Z</cp:lastPrinted>
  <dcterms:created xsi:type="dcterms:W3CDTF">2018-09-10T07:36:17Z</dcterms:created>
  <dcterms:modified xsi:type="dcterms:W3CDTF">2022-12-14T08:19:16Z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