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ja\Desktop\Fn plan nakon senata 2022.-2024\"/>
    </mc:Choice>
  </mc:AlternateContent>
  <xr:revisionPtr revIDLastSave="0" documentId="13_ncr:1_{C2179891-082E-4759-8931-07CFB5EA97B5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T108" i="14"/>
  <c r="R108" i="14"/>
  <c r="Q108" i="14"/>
  <c r="P108" i="14"/>
  <c r="O108" i="14"/>
  <c r="N108" i="14"/>
  <c r="M108" i="14"/>
  <c r="K108" i="14"/>
  <c r="J108" i="14"/>
  <c r="I108" i="14"/>
  <c r="H108" i="14"/>
  <c r="G108" i="14"/>
  <c r="F108" i="14"/>
  <c r="W107" i="14"/>
  <c r="V107" i="14"/>
  <c r="U107" i="14"/>
  <c r="T107" i="14"/>
  <c r="R107" i="14"/>
  <c r="Q107" i="14"/>
  <c r="P107" i="14"/>
  <c r="O107" i="14"/>
  <c r="N107" i="14"/>
  <c r="M107" i="14"/>
  <c r="K107" i="14"/>
  <c r="J107" i="14"/>
  <c r="I107" i="14"/>
  <c r="H107" i="14"/>
  <c r="G107" i="14"/>
  <c r="F107" i="14"/>
  <c r="W105" i="14"/>
  <c r="V105" i="14"/>
  <c r="U105" i="14"/>
  <c r="T105" i="14"/>
  <c r="R105" i="14"/>
  <c r="Q105" i="14"/>
  <c r="P105" i="14"/>
  <c r="O105" i="14"/>
  <c r="N105" i="14"/>
  <c r="M105" i="14"/>
  <c r="K105" i="14"/>
  <c r="J105" i="14"/>
  <c r="I105" i="14"/>
  <c r="H105" i="14"/>
  <c r="G105" i="14"/>
  <c r="F105" i="14"/>
  <c r="W104" i="14"/>
  <c r="V104" i="14"/>
  <c r="U104" i="14"/>
  <c r="T104" i="14"/>
  <c r="R104" i="14"/>
  <c r="Q104" i="14"/>
  <c r="P104" i="14"/>
  <c r="O104" i="14"/>
  <c r="N104" i="14"/>
  <c r="M104" i="14"/>
  <c r="K104" i="14"/>
  <c r="J104" i="14"/>
  <c r="I104" i="14"/>
  <c r="H104" i="14"/>
  <c r="G104" i="14"/>
  <c r="F104" i="14"/>
  <c r="W103" i="14"/>
  <c r="V103" i="14"/>
  <c r="U103" i="14"/>
  <c r="T103" i="14"/>
  <c r="R103" i="14"/>
  <c r="Q103" i="14"/>
  <c r="P103" i="14"/>
  <c r="O103" i="14"/>
  <c r="N103" i="14"/>
  <c r="M103" i="14"/>
  <c r="K103" i="14"/>
  <c r="J103" i="14"/>
  <c r="I103" i="14"/>
  <c r="H103" i="14"/>
  <c r="G103" i="14"/>
  <c r="F103" i="14"/>
  <c r="W102" i="14"/>
  <c r="V102" i="14"/>
  <c r="U102" i="14"/>
  <c r="T102" i="14"/>
  <c r="R102" i="14"/>
  <c r="Q102" i="14"/>
  <c r="P102" i="14"/>
  <c r="O102" i="14"/>
  <c r="N102" i="14"/>
  <c r="M102" i="14"/>
  <c r="K102" i="14"/>
  <c r="J102" i="14"/>
  <c r="I102" i="14"/>
  <c r="H102" i="14"/>
  <c r="G102" i="14"/>
  <c r="F102" i="14"/>
  <c r="W101" i="14"/>
  <c r="V101" i="14"/>
  <c r="U101" i="14"/>
  <c r="T101" i="14"/>
  <c r="R101" i="14"/>
  <c r="Q101" i="14"/>
  <c r="P101" i="14"/>
  <c r="O101" i="14"/>
  <c r="N101" i="14"/>
  <c r="M101" i="14"/>
  <c r="K101" i="14"/>
  <c r="J101" i="14"/>
  <c r="I101" i="14"/>
  <c r="H101" i="14"/>
  <c r="G101" i="14"/>
  <c r="F101" i="14"/>
  <c r="W99" i="14"/>
  <c r="V99" i="14"/>
  <c r="U99" i="14"/>
  <c r="T99" i="14"/>
  <c r="R99" i="14"/>
  <c r="Q99" i="14"/>
  <c r="P99" i="14"/>
  <c r="O99" i="14"/>
  <c r="N99" i="14"/>
  <c r="M99" i="14"/>
  <c r="K99" i="14"/>
  <c r="J99" i="14"/>
  <c r="I99" i="14"/>
  <c r="H99" i="14"/>
  <c r="G99" i="14"/>
  <c r="F99" i="14"/>
  <c r="W98" i="14"/>
  <c r="V98" i="14"/>
  <c r="U98" i="14"/>
  <c r="T98" i="14"/>
  <c r="R98" i="14"/>
  <c r="Q98" i="14"/>
  <c r="P98" i="14"/>
  <c r="O98" i="14"/>
  <c r="N98" i="14"/>
  <c r="M98" i="14"/>
  <c r="K98" i="14"/>
  <c r="J98" i="14"/>
  <c r="I98" i="14"/>
  <c r="H98" i="14"/>
  <c r="G98" i="14"/>
  <c r="F98" i="14"/>
  <c r="W97" i="14"/>
  <c r="V97" i="14"/>
  <c r="U97" i="14"/>
  <c r="T97" i="14"/>
  <c r="R97" i="14"/>
  <c r="Q97" i="14"/>
  <c r="P97" i="14"/>
  <c r="O97" i="14"/>
  <c r="N97" i="14"/>
  <c r="M97" i="14"/>
  <c r="K97" i="14"/>
  <c r="J97" i="14"/>
  <c r="I97" i="14"/>
  <c r="H97" i="14"/>
  <c r="G97" i="14"/>
  <c r="F97" i="14"/>
  <c r="W96" i="14"/>
  <c r="V96" i="14"/>
  <c r="U96" i="14"/>
  <c r="T96" i="14"/>
  <c r="R96" i="14"/>
  <c r="Q96" i="14"/>
  <c r="P96" i="14"/>
  <c r="O96" i="14"/>
  <c r="N96" i="14"/>
  <c r="M96" i="14"/>
  <c r="K96" i="14"/>
  <c r="J96" i="14"/>
  <c r="I96" i="14"/>
  <c r="H96" i="14"/>
  <c r="G96" i="14"/>
  <c r="F96" i="14"/>
  <c r="W95" i="14"/>
  <c r="V95" i="14"/>
  <c r="U95" i="14"/>
  <c r="T95" i="14"/>
  <c r="R95" i="14"/>
  <c r="Q95" i="14"/>
  <c r="P95" i="14"/>
  <c r="O95" i="14"/>
  <c r="N95" i="14"/>
  <c r="M95" i="14"/>
  <c r="K95" i="14"/>
  <c r="J95" i="14"/>
  <c r="I95" i="14"/>
  <c r="H95" i="14"/>
  <c r="G95" i="14"/>
  <c r="F95" i="14"/>
  <c r="W94" i="14"/>
  <c r="V94" i="14"/>
  <c r="U94" i="14"/>
  <c r="T94" i="14"/>
  <c r="R94" i="14"/>
  <c r="Q94" i="14"/>
  <c r="P94" i="14"/>
  <c r="O94" i="14"/>
  <c r="N94" i="14"/>
  <c r="M94" i="14"/>
  <c r="K94" i="14"/>
  <c r="J94" i="14"/>
  <c r="I94" i="14"/>
  <c r="H94" i="14"/>
  <c r="G94" i="14"/>
  <c r="F94" i="14"/>
  <c r="W93" i="14"/>
  <c r="V93" i="14"/>
  <c r="U93" i="14"/>
  <c r="T93" i="14"/>
  <c r="R93" i="14"/>
  <c r="Q93" i="14"/>
  <c r="P93" i="14"/>
  <c r="O93" i="14"/>
  <c r="N93" i="14"/>
  <c r="M93" i="14"/>
  <c r="K93" i="14"/>
  <c r="J93" i="14"/>
  <c r="I93" i="14"/>
  <c r="H93" i="14"/>
  <c r="G93" i="14"/>
  <c r="F93" i="14"/>
  <c r="W88" i="14"/>
  <c r="V88" i="14"/>
  <c r="U88" i="14"/>
  <c r="T88" i="14"/>
  <c r="R88" i="14"/>
  <c r="Q88" i="14"/>
  <c r="P88" i="14"/>
  <c r="O88" i="14"/>
  <c r="N88" i="14"/>
  <c r="M88" i="14"/>
  <c r="K88" i="14"/>
  <c r="J88" i="14"/>
  <c r="I88" i="14"/>
  <c r="H88" i="14"/>
  <c r="G88" i="14"/>
  <c r="F88" i="14"/>
  <c r="W87" i="14"/>
  <c r="V87" i="14"/>
  <c r="U87" i="14"/>
  <c r="T87" i="14"/>
  <c r="R87" i="14"/>
  <c r="Q87" i="14"/>
  <c r="P87" i="14"/>
  <c r="O87" i="14"/>
  <c r="N87" i="14"/>
  <c r="M87" i="14"/>
  <c r="K87" i="14"/>
  <c r="J87" i="14"/>
  <c r="I87" i="14"/>
  <c r="H87" i="14"/>
  <c r="G87" i="14"/>
  <c r="F87" i="14"/>
  <c r="W85" i="14"/>
  <c r="V85" i="14"/>
  <c r="U85" i="14"/>
  <c r="T85" i="14"/>
  <c r="R85" i="14"/>
  <c r="Q85" i="14"/>
  <c r="P85" i="14"/>
  <c r="O85" i="14"/>
  <c r="N85" i="14"/>
  <c r="M85" i="14"/>
  <c r="K85" i="14"/>
  <c r="J85" i="14"/>
  <c r="I85" i="14"/>
  <c r="H85" i="14"/>
  <c r="G85" i="14"/>
  <c r="F85" i="14"/>
  <c r="W84" i="14"/>
  <c r="V84" i="14"/>
  <c r="U84" i="14"/>
  <c r="T84" i="14"/>
  <c r="R84" i="14"/>
  <c r="Q84" i="14"/>
  <c r="P84" i="14"/>
  <c r="O84" i="14"/>
  <c r="N84" i="14"/>
  <c r="M84" i="14"/>
  <c r="K84" i="14"/>
  <c r="J84" i="14"/>
  <c r="I84" i="14"/>
  <c r="H84" i="14"/>
  <c r="G84" i="14"/>
  <c r="F84" i="14"/>
  <c r="W83" i="14"/>
  <c r="V83" i="14"/>
  <c r="U83" i="14"/>
  <c r="T83" i="14"/>
  <c r="R83" i="14"/>
  <c r="Q83" i="14"/>
  <c r="P83" i="14"/>
  <c r="O83" i="14"/>
  <c r="N83" i="14"/>
  <c r="M83" i="14"/>
  <c r="K83" i="14"/>
  <c r="J83" i="14"/>
  <c r="I83" i="14"/>
  <c r="H83" i="14"/>
  <c r="G83" i="14"/>
  <c r="F83" i="14"/>
  <c r="W82" i="14"/>
  <c r="V82" i="14"/>
  <c r="U82" i="14"/>
  <c r="T82" i="14"/>
  <c r="R82" i="14"/>
  <c r="Q82" i="14"/>
  <c r="P82" i="14"/>
  <c r="O82" i="14"/>
  <c r="N82" i="14"/>
  <c r="M82" i="14"/>
  <c r="K82" i="14"/>
  <c r="J82" i="14"/>
  <c r="I82" i="14"/>
  <c r="H82" i="14"/>
  <c r="G82" i="14"/>
  <c r="F82" i="14"/>
  <c r="W81" i="14"/>
  <c r="V81" i="14"/>
  <c r="U81" i="14"/>
  <c r="T81" i="14"/>
  <c r="R81" i="14"/>
  <c r="Q81" i="14"/>
  <c r="P81" i="14"/>
  <c r="O81" i="14"/>
  <c r="N81" i="14"/>
  <c r="M81" i="14"/>
  <c r="K81" i="14"/>
  <c r="J81" i="14"/>
  <c r="I81" i="14"/>
  <c r="H81" i="14"/>
  <c r="G81" i="14"/>
  <c r="F81" i="14"/>
  <c r="W79" i="14"/>
  <c r="V79" i="14"/>
  <c r="U79" i="14"/>
  <c r="T79" i="14"/>
  <c r="R79" i="14"/>
  <c r="Q79" i="14"/>
  <c r="P79" i="14"/>
  <c r="O79" i="14"/>
  <c r="N79" i="14"/>
  <c r="M79" i="14"/>
  <c r="K79" i="14"/>
  <c r="J79" i="14"/>
  <c r="I79" i="14"/>
  <c r="H79" i="14"/>
  <c r="G79" i="14"/>
  <c r="F79" i="14"/>
  <c r="W78" i="14"/>
  <c r="V78" i="14"/>
  <c r="U78" i="14"/>
  <c r="T78" i="14"/>
  <c r="R78" i="14"/>
  <c r="Q78" i="14"/>
  <c r="P78" i="14"/>
  <c r="O78" i="14"/>
  <c r="N78" i="14"/>
  <c r="M78" i="14"/>
  <c r="K78" i="14"/>
  <c r="J78" i="14"/>
  <c r="I78" i="14"/>
  <c r="H78" i="14"/>
  <c r="G78" i="14"/>
  <c r="F78" i="14"/>
  <c r="W77" i="14"/>
  <c r="V77" i="14"/>
  <c r="U77" i="14"/>
  <c r="T77" i="14"/>
  <c r="R77" i="14"/>
  <c r="Q77" i="14"/>
  <c r="P77" i="14"/>
  <c r="O77" i="14"/>
  <c r="N77" i="14"/>
  <c r="M77" i="14"/>
  <c r="K77" i="14"/>
  <c r="J77" i="14"/>
  <c r="I77" i="14"/>
  <c r="H77" i="14"/>
  <c r="G77" i="14"/>
  <c r="F77" i="14"/>
  <c r="W76" i="14"/>
  <c r="V76" i="14"/>
  <c r="U76" i="14"/>
  <c r="T76" i="14"/>
  <c r="R76" i="14"/>
  <c r="Q76" i="14"/>
  <c r="P76" i="14"/>
  <c r="O76" i="14"/>
  <c r="N76" i="14"/>
  <c r="M76" i="14"/>
  <c r="K76" i="14"/>
  <c r="J76" i="14"/>
  <c r="I76" i="14"/>
  <c r="H76" i="14"/>
  <c r="G76" i="14"/>
  <c r="F76" i="14"/>
  <c r="W75" i="14"/>
  <c r="V75" i="14"/>
  <c r="U75" i="14"/>
  <c r="T75" i="14"/>
  <c r="R75" i="14"/>
  <c r="Q75" i="14"/>
  <c r="P75" i="14"/>
  <c r="O75" i="14"/>
  <c r="N75" i="14"/>
  <c r="M75" i="14"/>
  <c r="K75" i="14"/>
  <c r="J75" i="14"/>
  <c r="I75" i="14"/>
  <c r="H75" i="14"/>
  <c r="G75" i="14"/>
  <c r="F75" i="14"/>
  <c r="W74" i="14"/>
  <c r="V74" i="14"/>
  <c r="U74" i="14"/>
  <c r="T74" i="14"/>
  <c r="R74" i="14"/>
  <c r="Q74" i="14"/>
  <c r="P74" i="14"/>
  <c r="O74" i="14"/>
  <c r="N74" i="14"/>
  <c r="M74" i="14"/>
  <c r="K74" i="14"/>
  <c r="J74" i="14"/>
  <c r="I74" i="14"/>
  <c r="H74" i="14"/>
  <c r="G74" i="14"/>
  <c r="F74" i="14"/>
  <c r="W73" i="14"/>
  <c r="V73" i="14"/>
  <c r="U73" i="14"/>
  <c r="T73" i="14"/>
  <c r="R73" i="14"/>
  <c r="Q73" i="14"/>
  <c r="P73" i="14"/>
  <c r="O73" i="14"/>
  <c r="N73" i="14"/>
  <c r="M73" i="14"/>
  <c r="K73" i="14"/>
  <c r="J73" i="14"/>
  <c r="I73" i="14"/>
  <c r="H73" i="14"/>
  <c r="G73" i="14"/>
  <c r="F73" i="14"/>
  <c r="W68" i="14"/>
  <c r="V68" i="14"/>
  <c r="U68" i="14"/>
  <c r="T68" i="14"/>
  <c r="R68" i="14"/>
  <c r="Q68" i="14"/>
  <c r="P68" i="14"/>
  <c r="O68" i="14"/>
  <c r="N68" i="14"/>
  <c r="M68" i="14"/>
  <c r="K68" i="14"/>
  <c r="J68" i="14"/>
  <c r="I68" i="14"/>
  <c r="G68" i="14"/>
  <c r="F68" i="14"/>
  <c r="W67" i="14"/>
  <c r="V67" i="14"/>
  <c r="U67" i="14"/>
  <c r="T67" i="14"/>
  <c r="R67" i="14"/>
  <c r="Q67" i="14"/>
  <c r="P67" i="14"/>
  <c r="O67" i="14"/>
  <c r="N67" i="14"/>
  <c r="M67" i="14"/>
  <c r="K67" i="14"/>
  <c r="J67" i="14"/>
  <c r="I67" i="14"/>
  <c r="G67" i="14"/>
  <c r="F67" i="14"/>
  <c r="W66" i="14"/>
  <c r="V66" i="14"/>
  <c r="U66" i="14"/>
  <c r="T66" i="14"/>
  <c r="R66" i="14"/>
  <c r="Q66" i="14"/>
  <c r="P66" i="14"/>
  <c r="O66" i="14"/>
  <c r="N66" i="14"/>
  <c r="M66" i="14"/>
  <c r="K66" i="14"/>
  <c r="J66" i="14"/>
  <c r="I66" i="14"/>
  <c r="G66" i="14"/>
  <c r="F66" i="14"/>
  <c r="W65" i="14"/>
  <c r="V65" i="14"/>
  <c r="U65" i="14"/>
  <c r="T65" i="14"/>
  <c r="R65" i="14"/>
  <c r="Q65" i="14"/>
  <c r="P65" i="14"/>
  <c r="O65" i="14"/>
  <c r="N65" i="14"/>
  <c r="M65" i="14"/>
  <c r="K65" i="14"/>
  <c r="J65" i="14"/>
  <c r="I65" i="14"/>
  <c r="G65" i="14"/>
  <c r="F65" i="14"/>
  <c r="W64" i="14"/>
  <c r="V64" i="14"/>
  <c r="U64" i="14"/>
  <c r="T64" i="14"/>
  <c r="R64" i="14"/>
  <c r="Q64" i="14"/>
  <c r="P64" i="14"/>
  <c r="O64" i="14"/>
  <c r="N64" i="14"/>
  <c r="M64" i="14"/>
  <c r="K64" i="14"/>
  <c r="J64" i="14"/>
  <c r="I64" i="14"/>
  <c r="G64" i="14"/>
  <c r="F64" i="14"/>
  <c r="W62" i="14"/>
  <c r="V62" i="14"/>
  <c r="U62" i="14"/>
  <c r="T62" i="14"/>
  <c r="R62" i="14"/>
  <c r="Q62" i="14"/>
  <c r="P62" i="14"/>
  <c r="O62" i="14"/>
  <c r="N62" i="14"/>
  <c r="M62" i="14"/>
  <c r="K62" i="14"/>
  <c r="J62" i="14"/>
  <c r="I62" i="14"/>
  <c r="G62" i="14"/>
  <c r="F62" i="14"/>
  <c r="W61" i="14"/>
  <c r="V61" i="14"/>
  <c r="U61" i="14"/>
  <c r="T61" i="14"/>
  <c r="R61" i="14"/>
  <c r="Q61" i="14"/>
  <c r="P61" i="14"/>
  <c r="O61" i="14"/>
  <c r="N61" i="14"/>
  <c r="M61" i="14"/>
  <c r="K61" i="14"/>
  <c r="J61" i="14"/>
  <c r="I61" i="14"/>
  <c r="G61" i="14"/>
  <c r="F61" i="14"/>
  <c r="W60" i="14"/>
  <c r="V60" i="14"/>
  <c r="U60" i="14"/>
  <c r="T60" i="14"/>
  <c r="R60" i="14"/>
  <c r="Q60" i="14"/>
  <c r="P60" i="14"/>
  <c r="O60" i="14"/>
  <c r="N60" i="14"/>
  <c r="M60" i="14"/>
  <c r="K60" i="14"/>
  <c r="J60" i="14"/>
  <c r="I60" i="14"/>
  <c r="G60" i="14"/>
  <c r="F60" i="14"/>
  <c r="W57" i="14"/>
  <c r="V57" i="14"/>
  <c r="U57" i="14"/>
  <c r="T57" i="14"/>
  <c r="R57" i="14"/>
  <c r="Q57" i="14"/>
  <c r="P57" i="14"/>
  <c r="O57" i="14"/>
  <c r="N57" i="14"/>
  <c r="M57" i="14"/>
  <c r="K57" i="14"/>
  <c r="J57" i="14"/>
  <c r="I57" i="14"/>
  <c r="G57" i="14"/>
  <c r="F57" i="14"/>
  <c r="W56" i="14"/>
  <c r="V56" i="14"/>
  <c r="U56" i="14"/>
  <c r="T56" i="14"/>
  <c r="R56" i="14"/>
  <c r="Q56" i="14"/>
  <c r="P56" i="14"/>
  <c r="O56" i="14"/>
  <c r="N56" i="14"/>
  <c r="M56" i="14"/>
  <c r="K56" i="14"/>
  <c r="J56" i="14"/>
  <c r="I56" i="14"/>
  <c r="G56" i="14"/>
  <c r="F56" i="14"/>
  <c r="W55" i="14"/>
  <c r="V55" i="14"/>
  <c r="U55" i="14"/>
  <c r="T55" i="14"/>
  <c r="R55" i="14"/>
  <c r="Q55" i="14"/>
  <c r="P55" i="14"/>
  <c r="O55" i="14"/>
  <c r="N55" i="14"/>
  <c r="M55" i="14"/>
  <c r="K55" i="14"/>
  <c r="J55" i="14"/>
  <c r="I55" i="14"/>
  <c r="G55" i="14"/>
  <c r="F55" i="14"/>
  <c r="W54" i="14"/>
  <c r="V54" i="14"/>
  <c r="U54" i="14"/>
  <c r="T54" i="14"/>
  <c r="R54" i="14"/>
  <c r="Q54" i="14"/>
  <c r="P54" i="14"/>
  <c r="O54" i="14"/>
  <c r="N54" i="14"/>
  <c r="M54" i="14"/>
  <c r="K54" i="14"/>
  <c r="J54" i="14"/>
  <c r="I54" i="14"/>
  <c r="G54" i="14"/>
  <c r="F54" i="14"/>
  <c r="W52" i="14"/>
  <c r="V52" i="14"/>
  <c r="U52" i="14"/>
  <c r="T52" i="14"/>
  <c r="R52" i="14"/>
  <c r="Q52" i="14"/>
  <c r="P52" i="14"/>
  <c r="O52" i="14"/>
  <c r="N52" i="14"/>
  <c r="M52" i="14"/>
  <c r="K52" i="14"/>
  <c r="J52" i="14"/>
  <c r="I52" i="14"/>
  <c r="G52" i="14"/>
  <c r="F52" i="14"/>
  <c r="W50" i="14"/>
  <c r="V50" i="14"/>
  <c r="U50" i="14"/>
  <c r="T50" i="14"/>
  <c r="R50" i="14"/>
  <c r="Q50" i="14"/>
  <c r="P50" i="14"/>
  <c r="O50" i="14"/>
  <c r="N50" i="14"/>
  <c r="M50" i="14"/>
  <c r="K50" i="14"/>
  <c r="J50" i="14"/>
  <c r="I50" i="14"/>
  <c r="G50" i="14"/>
  <c r="F50" i="14"/>
  <c r="W48" i="14"/>
  <c r="V48" i="14"/>
  <c r="U48" i="14"/>
  <c r="T48" i="14"/>
  <c r="R48" i="14"/>
  <c r="Q48" i="14"/>
  <c r="P48" i="14"/>
  <c r="O48" i="14"/>
  <c r="N48" i="14"/>
  <c r="M48" i="14"/>
  <c r="K48" i="14"/>
  <c r="J48" i="14"/>
  <c r="I48" i="14"/>
  <c r="G48" i="14"/>
  <c r="F48" i="14"/>
  <c r="W47" i="14"/>
  <c r="V47" i="14"/>
  <c r="U47" i="14"/>
  <c r="T47" i="14"/>
  <c r="R47" i="14"/>
  <c r="Q47" i="14"/>
  <c r="P47" i="14"/>
  <c r="O47" i="14"/>
  <c r="N47" i="14"/>
  <c r="M47" i="14"/>
  <c r="K47" i="14"/>
  <c r="J47" i="14"/>
  <c r="I47" i="14"/>
  <c r="G47" i="14"/>
  <c r="F47" i="14"/>
  <c r="W46" i="14"/>
  <c r="V46" i="14"/>
  <c r="U46" i="14"/>
  <c r="T46" i="14"/>
  <c r="R46" i="14"/>
  <c r="Q46" i="14"/>
  <c r="P46" i="14"/>
  <c r="O46" i="14"/>
  <c r="N46" i="14"/>
  <c r="M46" i="14"/>
  <c r="K46" i="14"/>
  <c r="J46" i="14"/>
  <c r="I46" i="14"/>
  <c r="G46" i="14"/>
  <c r="F46" i="14"/>
  <c r="W45" i="14"/>
  <c r="V45" i="14"/>
  <c r="U45" i="14"/>
  <c r="T45" i="14"/>
  <c r="R45" i="14"/>
  <c r="Q45" i="14"/>
  <c r="P45" i="14"/>
  <c r="O45" i="14"/>
  <c r="N45" i="14"/>
  <c r="M45" i="14"/>
  <c r="K45" i="14"/>
  <c r="J45" i="14"/>
  <c r="I45" i="14"/>
  <c r="G45" i="14"/>
  <c r="F45" i="14"/>
  <c r="W44" i="14"/>
  <c r="V44" i="14"/>
  <c r="U44" i="14"/>
  <c r="T44" i="14"/>
  <c r="R44" i="14"/>
  <c r="Q44" i="14"/>
  <c r="P44" i="14"/>
  <c r="O44" i="14"/>
  <c r="N44" i="14"/>
  <c r="M44" i="14"/>
  <c r="K44" i="14"/>
  <c r="J44" i="14"/>
  <c r="I44" i="14"/>
  <c r="G44" i="14"/>
  <c r="F44" i="14"/>
  <c r="W43" i="14"/>
  <c r="V43" i="14"/>
  <c r="U43" i="14"/>
  <c r="T43" i="14"/>
  <c r="R43" i="14"/>
  <c r="Q43" i="14"/>
  <c r="P43" i="14"/>
  <c r="O43" i="14"/>
  <c r="N43" i="14"/>
  <c r="M43" i="14"/>
  <c r="K43" i="14"/>
  <c r="J43" i="14"/>
  <c r="I43" i="14"/>
  <c r="G43" i="14"/>
  <c r="F43" i="14"/>
  <c r="W41" i="14"/>
  <c r="V41" i="14"/>
  <c r="U41" i="14"/>
  <c r="T41" i="14"/>
  <c r="R41" i="14"/>
  <c r="Q41" i="14"/>
  <c r="P41" i="14"/>
  <c r="O41" i="14"/>
  <c r="N41" i="14"/>
  <c r="M41" i="14"/>
  <c r="K41" i="14"/>
  <c r="J41" i="14"/>
  <c r="I41" i="14"/>
  <c r="G41" i="14"/>
  <c r="F41" i="14"/>
  <c r="W40" i="14"/>
  <c r="V40" i="14"/>
  <c r="U40" i="14"/>
  <c r="T40" i="14"/>
  <c r="R40" i="14"/>
  <c r="Q40" i="14"/>
  <c r="P40" i="14"/>
  <c r="O40" i="14"/>
  <c r="N40" i="14"/>
  <c r="M40" i="14"/>
  <c r="K40" i="14"/>
  <c r="J40" i="14"/>
  <c r="I40" i="14"/>
  <c r="G40" i="14"/>
  <c r="F40" i="14"/>
  <c r="W37" i="14"/>
  <c r="V37" i="14"/>
  <c r="U37" i="14"/>
  <c r="T37" i="14"/>
  <c r="R37" i="14"/>
  <c r="Q37" i="14"/>
  <c r="P37" i="14"/>
  <c r="O37" i="14"/>
  <c r="N37" i="14"/>
  <c r="M37" i="14"/>
  <c r="K37" i="14"/>
  <c r="J37" i="14"/>
  <c r="I37" i="14"/>
  <c r="G37" i="14"/>
  <c r="F37" i="14"/>
  <c r="W36" i="14"/>
  <c r="V36" i="14"/>
  <c r="U36" i="14"/>
  <c r="T36" i="14"/>
  <c r="R36" i="14"/>
  <c r="Q36" i="14"/>
  <c r="P36" i="14"/>
  <c r="O36" i="14"/>
  <c r="N36" i="14"/>
  <c r="M36" i="14"/>
  <c r="K36" i="14"/>
  <c r="J36" i="14"/>
  <c r="I36" i="14"/>
  <c r="G36" i="14"/>
  <c r="F36" i="14"/>
  <c r="W35" i="14"/>
  <c r="V35" i="14"/>
  <c r="U35" i="14"/>
  <c r="T35" i="14"/>
  <c r="R35" i="14"/>
  <c r="Q35" i="14"/>
  <c r="P35" i="14"/>
  <c r="O35" i="14"/>
  <c r="N35" i="14"/>
  <c r="M35" i="14"/>
  <c r="K35" i="14"/>
  <c r="J35" i="14"/>
  <c r="I35" i="14"/>
  <c r="G35" i="14"/>
  <c r="F35" i="14"/>
  <c r="W34" i="14"/>
  <c r="V34" i="14"/>
  <c r="U34" i="14"/>
  <c r="T34" i="14"/>
  <c r="R34" i="14"/>
  <c r="Q34" i="14"/>
  <c r="P34" i="14"/>
  <c r="O34" i="14"/>
  <c r="N34" i="14"/>
  <c r="M34" i="14"/>
  <c r="K34" i="14"/>
  <c r="J34" i="14"/>
  <c r="I34" i="14"/>
  <c r="G34" i="14"/>
  <c r="F34" i="14"/>
  <c r="W32" i="14"/>
  <c r="V32" i="14"/>
  <c r="U32" i="14"/>
  <c r="T32" i="14"/>
  <c r="R32" i="14"/>
  <c r="Q32" i="14"/>
  <c r="P32" i="14"/>
  <c r="O32" i="14"/>
  <c r="N32" i="14"/>
  <c r="M32" i="14"/>
  <c r="K32" i="14"/>
  <c r="J32" i="14"/>
  <c r="I32" i="14"/>
  <c r="G32" i="14"/>
  <c r="F32" i="14"/>
  <c r="W31" i="14"/>
  <c r="V31" i="14"/>
  <c r="U31" i="14"/>
  <c r="T31" i="14"/>
  <c r="R31" i="14"/>
  <c r="Q31" i="14"/>
  <c r="P31" i="14"/>
  <c r="O31" i="14"/>
  <c r="N31" i="14"/>
  <c r="M31" i="14"/>
  <c r="K31" i="14"/>
  <c r="J31" i="14"/>
  <c r="I31" i="14"/>
  <c r="G31" i="14"/>
  <c r="F31" i="14"/>
  <c r="W29" i="14"/>
  <c r="V29" i="14"/>
  <c r="U29" i="14"/>
  <c r="T29" i="14"/>
  <c r="R29" i="14"/>
  <c r="Q29" i="14"/>
  <c r="P29" i="14"/>
  <c r="O29" i="14"/>
  <c r="N29" i="14"/>
  <c r="M29" i="14"/>
  <c r="K29" i="14"/>
  <c r="J29" i="14"/>
  <c r="I29" i="14"/>
  <c r="G29" i="14"/>
  <c r="F29" i="14"/>
  <c r="W28" i="14"/>
  <c r="V28" i="14"/>
  <c r="U28" i="14"/>
  <c r="T28" i="14"/>
  <c r="R28" i="14"/>
  <c r="Q28" i="14"/>
  <c r="P28" i="14"/>
  <c r="O28" i="14"/>
  <c r="N28" i="14"/>
  <c r="M28" i="14"/>
  <c r="K28" i="14"/>
  <c r="J28" i="14"/>
  <c r="I28" i="14"/>
  <c r="G28" i="14"/>
  <c r="F28" i="14"/>
  <c r="W27" i="14"/>
  <c r="V27" i="14"/>
  <c r="U27" i="14"/>
  <c r="T27" i="14"/>
  <c r="R27" i="14"/>
  <c r="Q27" i="14"/>
  <c r="P27" i="14"/>
  <c r="O27" i="14"/>
  <c r="N27" i="14"/>
  <c r="M27" i="14"/>
  <c r="K27" i="14"/>
  <c r="J27" i="14"/>
  <c r="I27" i="14"/>
  <c r="G27" i="14"/>
  <c r="F27" i="14"/>
  <c r="W26" i="14"/>
  <c r="V26" i="14"/>
  <c r="U26" i="14"/>
  <c r="T26" i="14"/>
  <c r="R26" i="14"/>
  <c r="Q26" i="14"/>
  <c r="P26" i="14"/>
  <c r="O26" i="14"/>
  <c r="N26" i="14"/>
  <c r="M26" i="14"/>
  <c r="K26" i="14"/>
  <c r="J26" i="14"/>
  <c r="I26" i="14"/>
  <c r="G26" i="14"/>
  <c r="F26" i="14"/>
  <c r="W25" i="14"/>
  <c r="V25" i="14"/>
  <c r="U25" i="14"/>
  <c r="T25" i="14"/>
  <c r="R25" i="14"/>
  <c r="Q25" i="14"/>
  <c r="P25" i="14"/>
  <c r="O25" i="14"/>
  <c r="N25" i="14"/>
  <c r="M25" i="14"/>
  <c r="K25" i="14"/>
  <c r="J25" i="14"/>
  <c r="I25" i="14"/>
  <c r="G25" i="14"/>
  <c r="F25" i="14"/>
  <c r="W24" i="14"/>
  <c r="V24" i="14"/>
  <c r="U24" i="14"/>
  <c r="T24" i="14"/>
  <c r="R24" i="14"/>
  <c r="Q24" i="14"/>
  <c r="P24" i="14"/>
  <c r="O24" i="14"/>
  <c r="N24" i="14"/>
  <c r="M24" i="14"/>
  <c r="K24" i="14"/>
  <c r="J24" i="14"/>
  <c r="I24" i="14"/>
  <c r="G24" i="14"/>
  <c r="F24" i="14"/>
  <c r="W22" i="14"/>
  <c r="V22" i="14"/>
  <c r="U22" i="14"/>
  <c r="T22" i="14"/>
  <c r="R22" i="14"/>
  <c r="Q22" i="14"/>
  <c r="P22" i="14"/>
  <c r="O22" i="14"/>
  <c r="N22" i="14"/>
  <c r="M22" i="14"/>
  <c r="K22" i="14"/>
  <c r="J22" i="14"/>
  <c r="I22" i="14"/>
  <c r="G22" i="14"/>
  <c r="F22" i="14"/>
  <c r="W21" i="14"/>
  <c r="V21" i="14"/>
  <c r="U21" i="14"/>
  <c r="T21" i="14"/>
  <c r="R21" i="14"/>
  <c r="Q21" i="14"/>
  <c r="P21" i="14"/>
  <c r="O21" i="14"/>
  <c r="N21" i="14"/>
  <c r="M21" i="14"/>
  <c r="K21" i="14"/>
  <c r="J21" i="14"/>
  <c r="I21" i="14"/>
  <c r="G21" i="14"/>
  <c r="F21" i="14"/>
  <c r="W20" i="14"/>
  <c r="V20" i="14"/>
  <c r="U20" i="14"/>
  <c r="T20" i="14"/>
  <c r="R20" i="14"/>
  <c r="Q20" i="14"/>
  <c r="P20" i="14"/>
  <c r="O20" i="14"/>
  <c r="N20" i="14"/>
  <c r="M20" i="14"/>
  <c r="K20" i="14"/>
  <c r="J20" i="14"/>
  <c r="I20" i="14"/>
  <c r="G20" i="14"/>
  <c r="F20" i="14"/>
  <c r="W18" i="14"/>
  <c r="V18" i="14"/>
  <c r="U18" i="14"/>
  <c r="T18" i="14"/>
  <c r="R18" i="14"/>
  <c r="Q18" i="14"/>
  <c r="P18" i="14"/>
  <c r="O18" i="14"/>
  <c r="N18" i="14"/>
  <c r="M18" i="14"/>
  <c r="K18" i="14"/>
  <c r="J18" i="14"/>
  <c r="I18" i="14"/>
  <c r="G18" i="14"/>
  <c r="F18" i="14"/>
  <c r="W17" i="14"/>
  <c r="V17" i="14"/>
  <c r="U17" i="14"/>
  <c r="T17" i="14"/>
  <c r="R17" i="14"/>
  <c r="Q17" i="14"/>
  <c r="P17" i="14"/>
  <c r="O17" i="14"/>
  <c r="N17" i="14"/>
  <c r="M17" i="14"/>
  <c r="K17" i="14"/>
  <c r="J17" i="14"/>
  <c r="I17" i="14"/>
  <c r="G17" i="14"/>
  <c r="F17" i="14"/>
  <c r="W16" i="14"/>
  <c r="V16" i="14"/>
  <c r="U16" i="14"/>
  <c r="T16" i="14"/>
  <c r="R16" i="14"/>
  <c r="Q16" i="14"/>
  <c r="P16" i="14"/>
  <c r="O16" i="14"/>
  <c r="N16" i="14"/>
  <c r="M16" i="14"/>
  <c r="K16" i="14"/>
  <c r="J16" i="14"/>
  <c r="I16" i="14"/>
  <c r="G16" i="14"/>
  <c r="F16" i="14"/>
  <c r="W14" i="14"/>
  <c r="V14" i="14"/>
  <c r="U14" i="14"/>
  <c r="T14" i="14"/>
  <c r="R14" i="14"/>
  <c r="Q14" i="14"/>
  <c r="P14" i="14"/>
  <c r="O14" i="14"/>
  <c r="N14" i="14"/>
  <c r="M14" i="14"/>
  <c r="K14" i="14"/>
  <c r="J14" i="14"/>
  <c r="I14" i="14"/>
  <c r="G14" i="14"/>
  <c r="F14" i="14"/>
  <c r="W13" i="14"/>
  <c r="V13" i="14"/>
  <c r="U13" i="14"/>
  <c r="T13" i="14"/>
  <c r="R13" i="14"/>
  <c r="Q13" i="14"/>
  <c r="P13" i="14"/>
  <c r="O13" i="14"/>
  <c r="N13" i="14"/>
  <c r="M13" i="14"/>
  <c r="K13" i="14"/>
  <c r="J13" i="14"/>
  <c r="I13" i="14"/>
  <c r="G13" i="14"/>
  <c r="F13" i="14"/>
  <c r="W12" i="14"/>
  <c r="V12" i="14"/>
  <c r="U12" i="14"/>
  <c r="T12" i="14"/>
  <c r="R12" i="14"/>
  <c r="Q12" i="14"/>
  <c r="P12" i="14"/>
  <c r="O12" i="14"/>
  <c r="N12" i="14"/>
  <c r="M12" i="14"/>
  <c r="K12" i="14"/>
  <c r="J12" i="14"/>
  <c r="I12" i="14"/>
  <c r="G12" i="14"/>
  <c r="F12" i="14"/>
  <c r="W11" i="14"/>
  <c r="V11" i="14"/>
  <c r="U11" i="14"/>
  <c r="T11" i="14"/>
  <c r="R11" i="14"/>
  <c r="Q11" i="14"/>
  <c r="P11" i="14"/>
  <c r="O11" i="14"/>
  <c r="N11" i="14"/>
  <c r="M11" i="14"/>
  <c r="K11" i="14"/>
  <c r="J11" i="14"/>
  <c r="I11" i="14"/>
  <c r="G11" i="14"/>
  <c r="F11" i="14"/>
  <c r="W10" i="14"/>
  <c r="V10" i="14"/>
  <c r="U10" i="14"/>
  <c r="T10" i="14"/>
  <c r="R10" i="14"/>
  <c r="Q10" i="14"/>
  <c r="P10" i="14"/>
  <c r="O10" i="14"/>
  <c r="N10" i="14"/>
  <c r="M10" i="14"/>
  <c r="K10" i="14"/>
  <c r="J10" i="14"/>
  <c r="I10" i="14"/>
  <c r="G10" i="14"/>
  <c r="F10" i="14"/>
  <c r="W8" i="14"/>
  <c r="V8" i="14"/>
  <c r="U8" i="14"/>
  <c r="T8" i="14"/>
  <c r="R8" i="14"/>
  <c r="Q8" i="14"/>
  <c r="P8" i="14"/>
  <c r="O8" i="14"/>
  <c r="N8" i="14"/>
  <c r="M8" i="14"/>
  <c r="K8" i="14"/>
  <c r="J8" i="14"/>
  <c r="I8" i="14"/>
  <c r="G8" i="14"/>
  <c r="F8" i="14"/>
  <c r="W7" i="14"/>
  <c r="V7" i="14"/>
  <c r="U7" i="14"/>
  <c r="T7" i="14"/>
  <c r="R7" i="14"/>
  <c r="Q7" i="14"/>
  <c r="P7" i="14"/>
  <c r="O7" i="14"/>
  <c r="N7" i="14"/>
  <c r="M7" i="14"/>
  <c r="K7" i="14"/>
  <c r="J7" i="14"/>
  <c r="I7" i="14"/>
  <c r="G7" i="14"/>
  <c r="F7" i="14"/>
  <c r="W6" i="14"/>
  <c r="V6" i="14"/>
  <c r="U6" i="14"/>
  <c r="T6" i="14"/>
  <c r="R6" i="14"/>
  <c r="Q6" i="14"/>
  <c r="P6" i="14"/>
  <c r="O6" i="14"/>
  <c r="N6" i="14"/>
  <c r="M6" i="14"/>
  <c r="K6" i="14"/>
  <c r="J6" i="14"/>
  <c r="I6" i="14"/>
  <c r="G6" i="14"/>
  <c r="F6" i="14"/>
  <c r="F63" i="14" l="1"/>
  <c r="V106" i="14"/>
  <c r="G92" i="14"/>
  <c r="I92" i="14"/>
  <c r="K92" i="14"/>
  <c r="N92" i="14"/>
  <c r="U92" i="14"/>
  <c r="F100" i="14"/>
  <c r="H100" i="14"/>
  <c r="J100" i="14"/>
  <c r="I100" i="14"/>
  <c r="N100" i="14"/>
  <c r="G106" i="14"/>
  <c r="I106" i="14"/>
  <c r="K106" i="14"/>
  <c r="P106" i="14"/>
  <c r="R106" i="14"/>
  <c r="H106" i="14"/>
  <c r="J106" i="14"/>
  <c r="M106" i="14"/>
  <c r="O106" i="14"/>
  <c r="M92" i="14"/>
  <c r="O92" i="14"/>
  <c r="Q92" i="14"/>
  <c r="T92" i="14"/>
  <c r="V92" i="14"/>
  <c r="P100" i="14"/>
  <c r="R100" i="14"/>
  <c r="U100" i="14"/>
  <c r="W100" i="14"/>
  <c r="Q106" i="14"/>
  <c r="T106" i="14"/>
  <c r="R92" i="14"/>
  <c r="W92" i="14"/>
  <c r="G100" i="14"/>
  <c r="K100" i="14"/>
  <c r="N106" i="14"/>
  <c r="U106" i="14"/>
  <c r="W106" i="14"/>
  <c r="P92" i="14"/>
  <c r="F92" i="14"/>
  <c r="H92" i="14"/>
  <c r="J92" i="14"/>
  <c r="M100" i="14"/>
  <c r="O100" i="14"/>
  <c r="Q100" i="14"/>
  <c r="T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V37" i="13"/>
  <c r="T37" i="13"/>
  <c r="Q37" i="13"/>
  <c r="M37" i="13"/>
  <c r="K37" i="13"/>
  <c r="E37" i="13"/>
  <c r="W77" i="13"/>
  <c r="U77" i="13"/>
  <c r="R77" i="13"/>
  <c r="P77" i="13"/>
  <c r="N77" i="13"/>
  <c r="L77" i="13"/>
  <c r="J77" i="13"/>
  <c r="H77" i="13"/>
  <c r="F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T117" i="13"/>
  <c r="Q117" i="13"/>
  <c r="M117" i="13"/>
  <c r="K117" i="13"/>
  <c r="E117" i="13"/>
  <c r="W37" i="13"/>
  <c r="U37" i="13"/>
  <c r="R37" i="13"/>
  <c r="P37" i="13"/>
  <c r="N37" i="13"/>
  <c r="J37" i="13"/>
  <c r="F37" i="13"/>
  <c r="V77" i="13"/>
  <c r="Q77" i="13"/>
  <c r="M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T77" i="13"/>
  <c r="K7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T119" i="13"/>
  <c r="N119" i="13"/>
  <c r="J119" i="13"/>
  <c r="F119" i="13"/>
  <c r="T79" i="13"/>
  <c r="N79" i="13"/>
  <c r="J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K119" i="13"/>
  <c r="U79" i="13"/>
  <c r="K79" i="13"/>
  <c r="U118" i="13"/>
  <c r="Q118" i="13"/>
  <c r="M118" i="13"/>
  <c r="K118" i="13"/>
  <c r="U116" i="13"/>
  <c r="Q116" i="13"/>
  <c r="M116" i="13"/>
  <c r="K116" i="13"/>
  <c r="U115" i="13"/>
  <c r="Q115" i="13"/>
  <c r="M115" i="13"/>
  <c r="K115" i="13"/>
  <c r="U91" i="13"/>
  <c r="Q91" i="13"/>
  <c r="M91" i="13"/>
  <c r="K91" i="13"/>
  <c r="U78" i="13"/>
  <c r="Q78" i="13"/>
  <c r="M78" i="13"/>
  <c r="K78" i="13"/>
  <c r="U76" i="13"/>
  <c r="Q76" i="13"/>
  <c r="M76" i="13"/>
  <c r="K76" i="13"/>
  <c r="U75" i="13"/>
  <c r="Q75" i="13"/>
  <c r="M75" i="13"/>
  <c r="K75" i="13"/>
  <c r="V51" i="13"/>
  <c r="T51" i="13"/>
  <c r="P51" i="13"/>
  <c r="N51" i="13"/>
  <c r="L51" i="13"/>
  <c r="J51" i="13"/>
  <c r="H51" i="13"/>
  <c r="F51" i="13"/>
  <c r="V38" i="13"/>
  <c r="T38" i="13"/>
  <c r="P38" i="13"/>
  <c r="N38" i="13"/>
  <c r="L38" i="13"/>
  <c r="J38" i="13"/>
  <c r="H38" i="13"/>
  <c r="F38" i="13"/>
  <c r="V36" i="13"/>
  <c r="V118" i="13"/>
  <c r="T118" i="13"/>
  <c r="P118" i="13"/>
  <c r="N118" i="13"/>
  <c r="L118" i="13"/>
  <c r="J118" i="13"/>
  <c r="H118" i="13"/>
  <c r="F118" i="13"/>
  <c r="V116" i="13"/>
  <c r="T116" i="13"/>
  <c r="P116" i="13"/>
  <c r="N116" i="13"/>
  <c r="L116" i="13"/>
  <c r="J116" i="13"/>
  <c r="H116" i="13"/>
  <c r="F116" i="13"/>
  <c r="V115" i="13"/>
  <c r="T115" i="13"/>
  <c r="P115" i="13"/>
  <c r="N115" i="13"/>
  <c r="L115" i="13"/>
  <c r="J115" i="13"/>
  <c r="H115" i="13"/>
  <c r="F115" i="13"/>
  <c r="V91" i="13"/>
  <c r="T91" i="13"/>
  <c r="P91" i="13"/>
  <c r="N91" i="13"/>
  <c r="L91" i="13"/>
  <c r="J91" i="13"/>
  <c r="H91" i="13"/>
  <c r="F91" i="13"/>
  <c r="V78" i="13"/>
  <c r="T78" i="13"/>
  <c r="P78" i="13"/>
  <c r="N78" i="13"/>
  <c r="L78" i="13"/>
  <c r="J78" i="13"/>
  <c r="H78" i="13"/>
  <c r="F78" i="13"/>
  <c r="V76" i="13"/>
  <c r="T76" i="13"/>
  <c r="P76" i="13"/>
  <c r="N76" i="13"/>
  <c r="L76" i="13"/>
  <c r="J76" i="13"/>
  <c r="H76" i="13"/>
  <c r="F76" i="13"/>
  <c r="V75" i="13"/>
  <c r="T75" i="13"/>
  <c r="P75" i="13"/>
  <c r="N75" i="13"/>
  <c r="L75" i="13"/>
  <c r="J75" i="13"/>
  <c r="H75" i="13"/>
  <c r="F75" i="13"/>
  <c r="U51" i="13"/>
  <c r="Q51" i="13"/>
  <c r="M51" i="13"/>
  <c r="K51" i="13"/>
  <c r="U38" i="13"/>
  <c r="Q38" i="13"/>
  <c r="M38" i="13"/>
  <c r="K38" i="13"/>
  <c r="T36" i="13"/>
  <c r="P36" i="13"/>
  <c r="N36" i="13"/>
  <c r="L36" i="13"/>
  <c r="J36" i="13"/>
  <c r="H36" i="13"/>
  <c r="F36" i="13"/>
  <c r="V35" i="13"/>
  <c r="T35" i="13"/>
  <c r="P35" i="13"/>
  <c r="N35" i="13"/>
  <c r="L35" i="13"/>
  <c r="J35" i="13"/>
  <c r="H35" i="13"/>
  <c r="F35" i="13"/>
  <c r="V11" i="13"/>
  <c r="T11" i="13"/>
  <c r="P11" i="13"/>
  <c r="N11" i="13"/>
  <c r="L11" i="13"/>
  <c r="J11" i="13"/>
  <c r="H11" i="13"/>
  <c r="F11" i="13"/>
  <c r="U36" i="13"/>
  <c r="Q36" i="13"/>
  <c r="M36" i="13"/>
  <c r="K36" i="13"/>
  <c r="U35" i="13"/>
  <c r="Q35" i="13"/>
  <c r="M35" i="13"/>
  <c r="K35" i="13"/>
  <c r="U11" i="13"/>
  <c r="Q11" i="13"/>
  <c r="M11" i="13"/>
  <c r="K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I119" i="13" l="1"/>
  <c r="I79" i="13"/>
  <c r="I91" i="13"/>
  <c r="I11" i="13"/>
  <c r="I115" i="13"/>
  <c r="I118" i="13"/>
  <c r="I78" i="13"/>
  <c r="I51" i="13"/>
  <c r="I75" i="13"/>
  <c r="I37" i="13"/>
  <c r="I117" i="13"/>
  <c r="I77" i="13"/>
  <c r="I116" i="13"/>
  <c r="I76" i="13"/>
  <c r="I38" i="13"/>
  <c r="I36" i="13"/>
  <c r="I35" i="13"/>
  <c r="G117" i="13"/>
  <c r="G38" i="13"/>
  <c r="G79" i="13"/>
  <c r="G116" i="13"/>
  <c r="G91" i="13"/>
  <c r="G76" i="13"/>
  <c r="G36" i="13"/>
  <c r="G11" i="13"/>
  <c r="G77" i="13"/>
  <c r="G119" i="13"/>
  <c r="G51" i="13"/>
  <c r="G37" i="13"/>
  <c r="G118" i="13"/>
  <c r="G115" i="13"/>
  <c r="G78" i="13"/>
  <c r="G75" i="13"/>
  <c r="G35" i="13"/>
  <c r="O117" i="13"/>
  <c r="D117" i="13" s="1"/>
  <c r="O77" i="13"/>
  <c r="D77" i="13" s="1"/>
  <c r="O119" i="13"/>
  <c r="O79" i="13"/>
  <c r="O116" i="13"/>
  <c r="O91" i="13"/>
  <c r="O76" i="13"/>
  <c r="O38" i="13"/>
  <c r="O36" i="13"/>
  <c r="O11" i="13"/>
  <c r="O37" i="13"/>
  <c r="D37" i="13" s="1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D119" i="13" s="1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76" i="13" l="1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K86" i="14"/>
  <c r="T86" i="14"/>
  <c r="V86" i="14"/>
  <c r="I86" i="14"/>
  <c r="U86" i="14"/>
  <c r="M86" i="14"/>
  <c r="G86" i="14"/>
  <c r="G49" i="14"/>
  <c r="F59" i="14" l="1"/>
  <c r="K59" i="14"/>
  <c r="T59" i="14"/>
  <c r="I59" i="14"/>
  <c r="N59" i="14"/>
  <c r="V59" i="14"/>
  <c r="G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E60" i="14" l="1"/>
  <c r="E36" i="14"/>
  <c r="E14" i="14"/>
  <c r="E48" i="14"/>
  <c r="D48" i="14" s="1"/>
  <c r="E27" i="14"/>
  <c r="E7" i="14"/>
  <c r="E62" i="14"/>
  <c r="D62" i="14" s="1"/>
  <c r="E40" i="14"/>
  <c r="E18" i="14"/>
  <c r="E65" i="14"/>
  <c r="E41" i="14"/>
  <c r="D41" i="14" s="1"/>
  <c r="E21" i="14"/>
  <c r="D21" i="14" s="1"/>
  <c r="E54" i="14"/>
  <c r="E31" i="14"/>
  <c r="E10" i="14"/>
  <c r="E44" i="14"/>
  <c r="D44" i="14" s="1"/>
  <c r="E22" i="14"/>
  <c r="E68" i="14"/>
  <c r="E56" i="14"/>
  <c r="D56" i="14" s="1"/>
  <c r="E34" i="14"/>
  <c r="E13" i="14"/>
  <c r="E57" i="14"/>
  <c r="E35" i="14"/>
  <c r="E16" i="14"/>
  <c r="D16" i="14" s="1"/>
  <c r="E47" i="14"/>
  <c r="D47" i="14" s="1"/>
  <c r="E25" i="14"/>
  <c r="E61" i="14"/>
  <c r="D61" i="14" s="1"/>
  <c r="E37" i="14"/>
  <c r="D37" i="14" s="1"/>
  <c r="E17" i="14"/>
  <c r="E66" i="14"/>
  <c r="E50" i="14"/>
  <c r="E49" i="14" s="1"/>
  <c r="E28" i="14"/>
  <c r="D28" i="14" s="1"/>
  <c r="E8" i="14"/>
  <c r="E52" i="14"/>
  <c r="E29" i="14"/>
  <c r="D29" i="14" s="1"/>
  <c r="E11" i="14"/>
  <c r="E43" i="14"/>
  <c r="E20" i="14"/>
  <c r="E55" i="14"/>
  <c r="D55" i="14" s="1"/>
  <c r="E32" i="14"/>
  <c r="D32" i="14" s="1"/>
  <c r="E12" i="14"/>
  <c r="E64" i="14"/>
  <c r="E45" i="14"/>
  <c r="D45" i="14" s="1"/>
  <c r="E24" i="14"/>
  <c r="E67" i="14"/>
  <c r="D67" i="14" s="1"/>
  <c r="E46" i="14"/>
  <c r="D46" i="14" s="1"/>
  <c r="E26" i="14"/>
  <c r="D26" i="14" s="1"/>
  <c r="E6" i="14"/>
  <c r="D6" i="14" s="1"/>
  <c r="E108" i="14"/>
  <c r="D108" i="14" s="1"/>
  <c r="E103" i="14"/>
  <c r="D103" i="14" s="1"/>
  <c r="E98" i="14"/>
  <c r="E94" i="14"/>
  <c r="E85" i="14"/>
  <c r="D85" i="14" s="1"/>
  <c r="E81" i="14"/>
  <c r="E76" i="14"/>
  <c r="E107" i="14"/>
  <c r="E102" i="14"/>
  <c r="D102" i="14" s="1"/>
  <c r="E97" i="14"/>
  <c r="E93" i="14"/>
  <c r="E84" i="14"/>
  <c r="E79" i="14"/>
  <c r="E75" i="14"/>
  <c r="D75" i="14" s="1"/>
  <c r="E105" i="14"/>
  <c r="E101" i="14"/>
  <c r="E96" i="14"/>
  <c r="E88" i="14"/>
  <c r="E83" i="14"/>
  <c r="D83" i="14" s="1"/>
  <c r="E78" i="14"/>
  <c r="E74" i="14"/>
  <c r="E104" i="14"/>
  <c r="E99" i="14"/>
  <c r="E95" i="14"/>
  <c r="D95" i="14" s="1"/>
  <c r="E87" i="14"/>
  <c r="E82" i="14"/>
  <c r="E77" i="14"/>
  <c r="E73" i="14"/>
  <c r="S106" i="14"/>
  <c r="S51" i="14"/>
  <c r="D35" i="14"/>
  <c r="D20" i="14"/>
  <c r="D65" i="14"/>
  <c r="D54" i="14"/>
  <c r="D43" i="14"/>
  <c r="D36" i="14"/>
  <c r="D31" i="14"/>
  <c r="D66" i="14"/>
  <c r="D27" i="14"/>
  <c r="D22" i="14"/>
  <c r="D17" i="14"/>
  <c r="S49" i="14"/>
  <c r="S39" i="14"/>
  <c r="D18" i="14"/>
  <c r="L86" i="14"/>
  <c r="L72" i="14"/>
  <c r="L51" i="14"/>
  <c r="G9" i="14"/>
  <c r="N86" i="14"/>
  <c r="D25" i="14"/>
  <c r="D57" i="14"/>
  <c r="D60" i="14"/>
  <c r="D68" i="14"/>
  <c r="E39" i="14" l="1"/>
  <c r="E33" i="14"/>
  <c r="E63" i="14"/>
  <c r="E30" i="14"/>
  <c r="E42" i="14"/>
  <c r="E100" i="14"/>
  <c r="E106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<sst xmlns="http://schemas.openxmlformats.org/spreadsheetml/2006/main" count="7547" uniqueCount="3503">
  <si>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</si>
  <si>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</si>
  <si>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</si>
  <si>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</si>
  <si>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</si>
  <si>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</si>
  <si>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</si>
  <si>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</si>
  <si>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</si>
  <si>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</si>
  <si>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</si>
  <si>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</si>
  <si>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</si>
  <si>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</si>
  <si>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</si>
  <si>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</si>
  <si>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</si>
  <si>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</si>
  <si>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</si>
  <si>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</si>
  <si>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</si>
  <si>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</si>
  <si>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</si>
  <si>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</si>
  <si>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</si>
  <si>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</si>
  <si>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</si>
  <si>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</si>
  <si>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</si>
  <si>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</si>
  <si>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</si>
  <si>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</si>
  <si>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</si>
  <si>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</si>
  <si>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</si>
  <si>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</si>
  <si>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</si>
  <si>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</si>
  <si>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</si>
  <si>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</si>
  <si>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</si>
  <si>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</si>
  <si>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</si>
  <si>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</si>
  <si>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</si>
  <si>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</si>
  <si>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</si>
  <si>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</si>
  <si>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</si>
  <si>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</si>
  <si>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</si>
  <si>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</si>
  <si>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</si>
  <si>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</si>
  <si>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</si>
  <si>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</si>
  <si>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</si>
  <si>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</si>
  <si>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</si>
  <si>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</si>
  <si>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</si>
  <si>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</si>
  <si>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</si>
  <si>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</si>
  <si>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</si>
  <si>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</si>
  <si>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</si>
  <si>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</si>
  <si>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</si>
  <si>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</si>
  <si>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</si>
  <si>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</si>
  <si>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</si>
  <si>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</si>
  <si>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</si>
  <si>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</si>
  <si>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</si>
  <si>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</si>
  <si>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</si>
  <si>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</si>
  <si>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</si>
  <si>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</si>
  <si>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</si>
  <si>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</si>
  <si>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</si>
  <si>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</si>
  <si>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</si>
  <si>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</si>
  <si>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</si>
  <si>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</si>
  <si>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</si>
  <si>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</si>
  <si>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</si>
  <si>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</si>
  <si>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</si>
  <si>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</si>
  <si>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</si>
  <si>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</si>
  <si>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</si>
  <si>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</si>
  <si>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</si>
  <si>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</si>
  <si>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</si>
  <si>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</si>
  <si>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</si>
  <si>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</si>
  <si>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</si>
  <si>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</si>
  <si>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</si>
  <si>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</si>
  <si>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</si>
  <si>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</si>
  <si>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</si>
  <si>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</si>
  <si>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</si>
  <si>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</si>
  <si>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</si>
  <si>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</si>
  <si>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</si>
  <si>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</si>
  <si>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</si>
  <si>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</si>
  <si>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</si>
  <si>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</si>
  <si>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</si>
  <si>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</si>
  <si>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</si>
  <si>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</si>
  <si>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</si>
  <si>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</si>
  <si>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</si>
  <si>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</si>
  <si>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</si>
  <si>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</si>
  <si>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</si>
  <si>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</si>
  <si>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</si>
  <si>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</si>
  <si>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</si>
  <si>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</si>
  <si>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</si>
  <si>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</si>
  <si>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</si>
  <si>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</si>
  <si>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</si>
  <si>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</si>
  <si>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</si>
  <si>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</si>
  <si>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</si>
  <si>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</si>
  <si>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</si>
  <si>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</si>
  <si>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</si>
  <si>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</si>
  <si>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</si>
  <si>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</si>
  <si>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</si>
  <si>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</si>
  <si>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</si>
  <si>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</si>
  <si>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</si>
  <si>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</si>
  <si>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</si>
  <si>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</si>
  <si>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</si>
  <si>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</si>
  <si>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</si>
  <si>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</si>
  <si>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</si>
  <si>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</si>
  <si>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</si>
  <si>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</si>
  <si>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</si>
  <si>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</si>
  <si>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</si>
  <si>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</si>
  <si>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</si>
  <si>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</si>
  <si>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</si>
  <si>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</si>
  <si>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</si>
  <si>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</si>
  <si>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</si>
  <si>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</si>
  <si>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</si>
  <si>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</si>
  <si>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</si>
  <si>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</si>
  <si>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</si>
  <si>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</si>
  <si>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</si>
  <si>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</si>
  <si>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</si>
  <si>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</si>
  <si>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</si>
  <si>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</si>
  <si>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</si>
  <si>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</si>
  <si>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</si>
  <si>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</si>
  <si>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</si>
  <si>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</si>
  <si>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</si>
  <si>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</si>
  <si>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</si>
  <si>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</si>
  <si>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</si>
  <si>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</si>
  <si>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</si>
  <si>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</si>
  <si>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</si>
  <si>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</si>
  <si>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</si>
  <si>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</si>
  <si>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</si>
  <si>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</si>
  <si>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</si>
  <si>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</si>
  <si>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</si>
  <si>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</si>
  <si>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</si>
  <si>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</si>
  <si>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</si>
  <si>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</si>
  <si>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</si>
  <si>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</si>
  <si>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</si>
  <si>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</si>
  <si>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</si>
  <si>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</si>
  <si>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</si>
  <si>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</si>
  <si>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</si>
  <si>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</si>
  <si>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</si>
  <si>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</si>
  <si>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</si>
  <si>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</si>
  <si>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</si>
  <si>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</si>
  <si>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</si>
  <si>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</si>
  <si>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</si>
  <si>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</si>
  <si>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</si>
  <si>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</si>
  <si>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</si>
  <si>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</si>
  <si>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</si>
  <si>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</si>
  <si>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</si>
  <si>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</si>
  <si>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</si>
  <si>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</si>
  <si>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</si>
  <si>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</si>
  <si>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</si>
  <si>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</si>
  <si>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</si>
  <si>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</si>
  <si>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</si>
  <si>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</si>
  <si>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</si>
  <si>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</si>
  <si>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</si>
  <si>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</si>
  <si>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</si>
  <si>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</si>
  <si>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</si>
  <si>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</si>
  <si>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</si>
  <si>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</si>
  <si>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</si>
  <si>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</si>
  <si>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</si>
  <si>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</si>
  <si>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</si>
  <si>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</si>
  <si>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</si>
  <si>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</si>
  <si>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</si>
  <si>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</si>
  <si>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</si>
  <si>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</si>
  <si>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</si>
  <si>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</si>
  <si>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</si>
  <si>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</si>
  <si>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</si>
  <si>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</si>
  <si>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</si>
  <si>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</si>
  <si>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</si>
  <si>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</si>
  <si>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</si>
  <si>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</si>
  <si>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</si>
  <si>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</si>
  <si>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</si>
  <si>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</si>
  <si>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</si>
  <si>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</si>
  <si>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</si>
  <si>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</si>
  <si>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</si>
  <si>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</si>
  <si>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</si>
  <si>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</si>
  <si>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</si>
  <si>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</si>
  <si>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</si>
  <si>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</si>
  <si>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</si>
  <si>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</si>
  <si>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</si>
  <si>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</si>
  <si>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</si>
  <si>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</si>
  <si>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</si>
  <si>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</si>
  <si>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</si>
  <si>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</si>
  <si>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</si>
  <si>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</si>
  <si>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</si>
  <si>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</si>
  <si>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</si>
  <si>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</si>
  <si>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</si>
  <si>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</si>
  <si>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</si>
  <si>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</si>
  <si>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</si>
  <si>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</si>
  <si>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</si>
  <si>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</si>
  <si>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</si>
  <si>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</si>
  <si>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</si>
  <si>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</si>
  <si>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</si>
  <si>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</si>
  <si>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</si>
  <si>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</si>
  <si>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</si>
  <si>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</si>
  <si>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</si>
  <si>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</si>
  <si>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</si>
  <si>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</si>
  <si>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</si>
  <si>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</si>
  <si>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</si>
  <si>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</si>
  <si>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</si>
  <si>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</si>
  <si>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</si>
  <si>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</si>
  <si>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</si>
  <si>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</si>
  <si>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</si>
  <si>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</si>
  <si>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</si>
  <si>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</si>
  <si>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</si>
  <si>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</si>
  <si>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</si>
  <si>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</si>
  <si>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</si>
  <si>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</si>
  <si>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</si>
  <si>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</si>
  <si>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</si>
  <si>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</si>
  <si>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</si>
  <si>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</si>
  <si>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</si>
  <si>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</si>
  <si>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</si>
  <si>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</si>
  <si>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</si>
  <si>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</si>
  <si>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</si>
  <si>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</si>
  <si>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</si>
  <si>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</si>
  <si>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</si>
  <si>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</si>
  <si>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</si>
  <si>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</si>
  <si>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</si>
  <si>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</si>
  <si>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</si>
  <si>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</si>
  <si>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</si>
  <si>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</si>
  <si>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</si>
  <si>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</si>
  <si>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</si>
  <si>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</si>
  <si>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</si>
  <si>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</si>
  <si>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</si>
  <si>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</si>
  <si>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</si>
  <si>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</si>
  <si>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</si>
  <si>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</si>
  <si>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</si>
  <si>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</si>
  <si>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</si>
  <si>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</si>
  <si>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</si>
  <si>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</si>
  <si>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</si>
  <si>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</si>
  <si>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</si>
  <si>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</si>
  <si>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</si>
  <si>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</si>
  <si>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</si>
  <si>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</si>
  <si>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</si>
  <si>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</si>
  <si>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</si>
  <si>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</si>
  <si>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</si>
  <si>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</si>
  <si>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</si>
  <si>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</si>
  <si>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</si>
  <si>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</si>
  <si>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</si>
  <si>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</si>
  <si>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</si>
  <si>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</si>
  <si>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</si>
  <si>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</si>
  <si>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</si>
  <si>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</si>
  <si>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</si>
  <si>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</si>
  <si>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</si>
  <si>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</si>
  <si>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</si>
  <si>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</si>
  <si>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</si>
  <si>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</si>
  <si>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</si>
  <si>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</si>
  <si>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</si>
  <si>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</si>
  <si>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</si>
  <si>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</si>
  <si>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</si>
  <si>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</si>
  <si>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</si>
  <si>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</si>
  <si>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</si>
  <si>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</si>
  <si>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</si>
  <si>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</si>
  <si>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</si>
  <si>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</si>
  <si>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</si>
  <si>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</si>
  <si>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</si>
  <si>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</si>
  <si>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</si>
  <si>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</si>
  <si>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</si>
  <si>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</si>
  <si>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</si>
  <si>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</si>
  <si>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</si>
  <si>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</si>
  <si>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</si>
  <si>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</si>
  <si>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</si>
  <si>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</si>
  <si>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</si>
  <si>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</si>
  <si>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</si>
  <si>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</si>
  <si>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</si>
  <si>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</si>
  <si>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</si>
  <si>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</si>
  <si>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</si>
  <si>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</si>
  <si>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</si>
  <si>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</si>
  <si>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</si>
  <si>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</si>
  <si>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</si>
  <si>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</si>
  <si>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</si>
  <si>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</si>
  <si>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</si>
  <si>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</si>
  <si>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</si>
  <si>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</si>
  <si>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</si>
  <si>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</si>
  <si>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</si>
  <si>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</si>
  <si>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</si>
  <si>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</si>
  <si>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</si>
  <si>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</si>
  <si>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</si>
  <si>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</si>
  <si>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</si>
  <si>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</si>
  <si>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</si>
  <si>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</si>
  <si>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</si>
  <si>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</si>
  <si>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</si>
  <si>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</si>
  <si>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</si>
  <si>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</si>
  <si>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</si>
  <si>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</si>
  <si>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</si>
  <si>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</si>
  <si>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</si>
  <si>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</si>
  <si>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</si>
  <si>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</si>
  <si>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</si>
  <si>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</si>
  <si>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</si>
  <si>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</si>
  <si>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</si>
  <si>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</si>
  <si>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</si>
  <si>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</si>
  <si>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</si>
  <si>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</si>
  <si>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</si>
  <si>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</si>
  <si>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</si>
  <si>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</si>
  <si>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</si>
  <si>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</si>
  <si>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</si>
  <si>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</si>
  <si>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</si>
  <si>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</si>
  <si>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</si>
  <si>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</si>
  <si>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</si>
  <si>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</si>
  <si>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</si>
  <si>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</si>
  <si>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</si>
  <si>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</si>
  <si>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</si>
  <si>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</si>
  <si>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</si>
  <si>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</si>
  <si>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</si>
  <si>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</si>
  <si>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</si>
  <si>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</si>
  <si>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</si>
  <si>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</si>
  <si>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</si>
  <si>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</si>
  <si>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</si>
  <si>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</si>
  <si>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</si>
  <si>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</si>
  <si>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</si>
  <si>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</si>
  <si>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</si>
  <si>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</si>
  <si>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</si>
  <si>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</si>
  <si>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</si>
  <si>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</si>
  <si>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</si>
  <si>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</si>
  <si>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</si>
  <si>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</si>
  <si>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</si>
  <si>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</si>
  <si>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</si>
  <si>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</si>
  <si>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</si>
  <si>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</si>
  <si>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</si>
  <si>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</si>
  <si>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</si>
  <si>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</si>
  <si>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</si>
  <si>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</si>
  <si>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</si>
  <si>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</si>
  <si>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</si>
  <si>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</si>
  <si>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</si>
  <si>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</si>
  <si>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</si>
  <si>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</si>
  <si>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</si>
  <si>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</si>
  <si>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</si>
  <si>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</si>
  <si>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</si>
  <si>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</si>
  <si>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</si>
  <si>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</si>
  <si>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</si>
  <si>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</si>
  <si>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</si>
  <si>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</si>
  <si>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</si>
  <si>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</si>
  <si>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</si>
  <si>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</si>
  <si>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</si>
  <si>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</si>
  <si>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</si>
  <si>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</si>
  <si>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</si>
  <si>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</si>
  <si>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</si>
  <si>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</si>
  <si>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</si>
  <si>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</si>
  <si>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</si>
  <si>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</si>
  <si>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</si>
  <si>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</si>
  <si>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</si>
  <si>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</si>
  <si>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</si>
  <si>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</si>
  <si>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</si>
  <si>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</si>
  <si>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</si>
  <si>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</si>
  <si>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</si>
  <si>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</si>
  <si>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</si>
  <si>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</si>
  <si>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</si>
  <si>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</si>
  <si>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</si>
  <si>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</si>
  <si>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</si>
  <si>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</si>
  <si>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</si>
  <si>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</si>
  <si>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</si>
  <si>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</si>
  <si>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</si>
  <si>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</si>
  <si>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</si>
  <si>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</si>
  <si>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</si>
  <si>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</si>
  <si>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</si>
  <si>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</si>
  <si>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</si>
  <si>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</si>
  <si>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</si>
  <si>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</si>
  <si>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</si>
  <si>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</si>
  <si>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</si>
  <si>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</si>
  <si>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</si>
  <si>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</si>
  <si>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</si>
  <si>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</si>
  <si>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</si>
  <si>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</si>
  <si>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</si>
  <si>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</si>
  <si>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</si>
  <si>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</si>
  <si>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</si>
  <si>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</si>
  <si>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</si>
  <si>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</si>
  <si>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</si>
  <si>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</si>
  <si>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</si>
  <si>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</si>
  <si>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</si>
  <si>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</si>
  <si>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</si>
  <si>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</si>
  <si>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</si>
  <si>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</si>
  <si>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</si>
  <si>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</si>
  <si>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</si>
  <si>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</si>
  <si>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</si>
  <si>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</si>
  <si>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</si>
  <si>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</si>
  <si>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</si>
  <si>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</si>
  <si>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</si>
  <si>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</si>
  <si>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</si>
  <si>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</si>
  <si>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</si>
  <si>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</si>
  <si>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</si>
  <si>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</si>
  <si>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</si>
  <si>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</si>
  <si>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</si>
  <si>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</si>
  <si>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</si>
  <si>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</si>
  <si>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</si>
  <si>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</si>
  <si>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</si>
  <si>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</si>
  <si>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</si>
  <si>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</si>
  <si>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</si>
  <si>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</si>
  <si>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</si>
  <si>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</si>
  <si>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</si>
  <si>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</si>
  <si>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</si>
  <si>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</si>
  <si>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</si>
  <si>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</si>
  <si>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</si>
  <si>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</si>
  <si>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</si>
  <si>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</si>
  <si>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</si>
  <si>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</si>
  <si>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</si>
  <si>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</si>
  <si>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</si>
  <si>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</si>
  <si>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</si>
  <si>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</si>
  <si>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</si>
  <si>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</si>
  <si>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</si>
  <si>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</si>
  <si>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</si>
  <si>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</si>
  <si>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</si>
  <si>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</si>
  <si>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</si>
  <si>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</si>
  <si>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</si>
  <si>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</si>
  <si>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</si>
  <si>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</si>
  <si>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</si>
  <si>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</si>
  <si>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</si>
  <si>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</si>
  <si>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</si>
  <si>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</si>
  <si>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</si>
  <si>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</si>
  <si>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</si>
  <si>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</si>
  <si>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</si>
  <si>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</si>
  <si>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</si>
  <si>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</si>
  <si>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</si>
  <si>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</si>
  <si>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</si>
  <si>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</si>
  <si>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</si>
  <si>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</si>
  <si>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</si>
  <si>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</si>
  <si>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</si>
  <si>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</si>
  <si>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</si>
  <si>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</si>
  <si>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</si>
  <si>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</si>
  <si>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</si>
  <si>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</si>
  <si>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</si>
  <si>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</si>
  <si>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</si>
  <si>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</si>
  <si>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</si>
  <si>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</si>
  <si>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</si>
  <si>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</si>
  <si>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</si>
  <si>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</si>
  <si>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</si>
  <si>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</si>
  <si>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</si>
  <si>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</si>
  <si>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</si>
  <si>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</si>
  <si>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</si>
  <si>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</si>
  <si>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</si>
  <si>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</si>
  <si>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</si>
  <si>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</si>
  <si>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</si>
  <si>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</si>
  <si>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</si>
  <si>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</si>
  <si>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</si>
  <si>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</si>
  <si>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</si>
  <si>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</si>
  <si>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</si>
  <si>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</si>
  <si>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</si>
  <si>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</si>
  <si>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</si>
  <si>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</si>
  <si>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</si>
  <si>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</si>
  <si>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</si>
  <si>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</si>
  <si>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</si>
  <si>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</si>
  <si>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</si>
  <si>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</si>
  <si>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</si>
  <si>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</si>
  <si>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</si>
  <si>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</si>
  <si>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</si>
  <si>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</si>
  <si>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</si>
  <si>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</si>
  <si>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</si>
  <si>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</si>
  <si>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</si>
  <si>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</si>
  <si>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</si>
  <si>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</si>
  <si>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</si>
  <si>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</si>
  <si>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</si>
  <si>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</si>
  <si>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</si>
  <si>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</si>
  <si>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</si>
  <si>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</si>
  <si>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</si>
  <si>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</si>
  <si>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</si>
  <si>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</si>
  <si>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</si>
  <si>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</si>
  <si>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</si>
  <si>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</si>
  <si>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</si>
  <si>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</si>
  <si>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</si>
  <si>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</si>
  <si>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</si>
  <si>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</si>
  <si>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</si>
  <si>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</si>
  <si>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</si>
  <si>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</si>
  <si>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</si>
  <si>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</si>
  <si>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</si>
  <si>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</si>
  <si>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</si>
  <si>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</si>
  <si>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</si>
  <si>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</si>
  <si>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</si>
  <si>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</si>
  <si>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</si>
  <si>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</si>
  <si>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</si>
  <si>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</si>
  <si>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</si>
  <si>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</si>
  <si>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</si>
  <si>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</si>
  <si>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</si>
  <si>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</si>
  <si>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</si>
  <si>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</si>
  <si>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</si>
  <si>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</si>
  <si>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</si>
  <si>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</si>
  <si>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</si>
  <si>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</si>
  <si>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</si>
  <si>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</si>
  <si>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</si>
  <si>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</si>
  <si>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</si>
  <si>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</si>
  <si>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</si>
  <si>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</si>
  <si>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</si>
  <si>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</si>
  <si>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</si>
  <si>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</si>
  <si>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</si>
  <si>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</si>
  <si>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</si>
  <si>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</si>
  <si>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</si>
  <si>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</si>
  <si>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</si>
  <si>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</si>
  <si>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</si>
  <si>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</si>
  <si>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</si>
  <si>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</si>
  <si>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</si>
  <si>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</si>
  <si>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</si>
  <si>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</si>
  <si>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</si>
  <si>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</si>
  <si>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</si>
  <si>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</si>
  <si>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</si>
  <si>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</si>
  <si>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</si>
  <si>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</si>
  <si>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</si>
  <si>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</si>
  <si>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</si>
  <si>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</si>
  <si>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</si>
  <si>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</si>
  <si>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</si>
  <si>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</si>
  <si>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</si>
  <si>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</si>
  <si>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</si>
  <si>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</si>
  <si>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</si>
  <si>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</si>
  <si>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</si>
  <si>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</si>
  <si>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</si>
  <si>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</si>
  <si>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</si>
  <si>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</si>
  <si>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</si>
  <si>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</si>
  <si>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</si>
  <si>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</si>
  <si>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</si>
  <si>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</si>
  <si>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</si>
  <si>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</si>
  <si>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</si>
  <si>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</si>
  <si>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</si>
  <si>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</si>
  <si>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</si>
  <si>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</si>
  <si>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</si>
  <si>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</si>
  <si>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</si>
  <si>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</si>
  <si>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</si>
  <si>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</si>
  <si>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</si>
  <si>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</si>
  <si>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</si>
  <si>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</si>
  <si>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</si>
  <si>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</si>
  <si>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</si>
  <si>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</si>
  <si>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</si>
  <si>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</si>
  <si>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</si>
  <si>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</si>
  <si>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</si>
  <si>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</si>
  <si>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</si>
  <si>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</si>
  <si>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</si>
  <si>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</si>
  <si>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</si>
  <si>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</si>
  <si>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</si>
  <si>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</si>
  <si>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</si>
  <si>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</si>
  <si>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</si>
  <si>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</si>
  <si>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</si>
  <si>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</si>
  <si>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</si>
  <si>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</si>
  <si>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</si>
  <si>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</si>
  <si>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</si>
  <si>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</si>
  <si>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</si>
  <si>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</si>
  <si>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</si>
  <si>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</si>
  <si>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</si>
  <si>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</si>
  <si>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</si>
  <si>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</si>
  <si>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</si>
  <si>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</si>
  <si>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</si>
  <si>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</si>
  <si>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</si>
  <si>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</si>
  <si>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</si>
  <si>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</si>
  <si>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</si>
  <si>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</si>
  <si>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</si>
  <si>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</si>
  <si>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</si>
  <si>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</si>
  <si>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</si>
  <si>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</si>
  <si>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</si>
  <si>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</si>
  <si>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</si>
  <si>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</si>
  <si>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</si>
  <si>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</si>
  <si>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</si>
  <si>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</si>
  <si>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</si>
  <si>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</si>
  <si>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</si>
  <si>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</si>
  <si>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</si>
  <si>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</si>
  <si>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</si>
  <si>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</si>
  <si>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</si>
  <si>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</si>
  <si>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</si>
  <si>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</si>
  <si>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</si>
  <si>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</si>
  <si>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</si>
  <si>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</si>
  <si>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</si>
  <si>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</si>
  <si>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</si>
  <si>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</si>
  <si>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</si>
  <si>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</si>
  <si>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</si>
  <si>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</si>
  <si>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</si>
  <si>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</si>
  <si>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</si>
  <si>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</si>
  <si>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</si>
  <si>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</si>
  <si>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</si>
  <si>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</si>
  <si>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</si>
  <si>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</si>
  <si>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</si>
  <si>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</si>
  <si>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</si>
  <si>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</si>
  <si>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</si>
  <si>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</si>
  <si>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</si>
  <si>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</si>
  <si>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</si>
  <si>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</si>
  <si>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</si>
  <si>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</si>
  <si>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</si>
  <si>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</si>
  <si>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</si>
  <si>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</si>
  <si>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</si>
  <si>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</si>
  <si>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</si>
  <si>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</si>
  <si>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</si>
  <si>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</si>
  <si>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</si>
  <si>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</si>
  <si>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</si>
  <si>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</si>
  <si>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</si>
  <si>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</si>
  <si>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</si>
  <si>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</si>
  <si>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</si>
  <si>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</si>
  <si>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</si>
  <si>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</si>
  <si>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</si>
  <si>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</si>
  <si>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</si>
  <si>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</si>
  <si>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</si>
  <si>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</si>
  <si>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</si>
  <si>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</si>
  <si>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</si>
  <si>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</si>
  <si>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</si>
  <si>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</si>
  <si>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</si>
  <si>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</si>
  <si>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</si>
  <si>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</si>
  <si>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</si>
  <si>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</si>
  <si>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</si>
  <si>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</si>
  <si>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</si>
  <si>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</si>
  <si>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</si>
  <si>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</si>
  <si>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</si>
  <si>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</si>
  <si>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</si>
  <si>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</si>
  <si>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</si>
  <si>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</si>
  <si>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</si>
  <si>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</si>
  <si>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</si>
  <si>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</si>
  <si>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</si>
  <si>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</si>
  <si>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</si>
  <si>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</si>
  <si>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</si>
  <si>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</si>
  <si>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</si>
  <si>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</si>
  <si>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</si>
  <si>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</si>
  <si>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</si>
  <si>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</si>
  <si>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</si>
  <si>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</si>
  <si>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</si>
  <si>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</si>
  <si>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</si>
  <si>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</si>
  <si>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</si>
  <si>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</si>
  <si>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</si>
  <si>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</si>
  <si>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</si>
  <si>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</si>
  <si>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</si>
  <si>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</si>
  <si>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</si>
  <si>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</si>
  <si>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</si>
  <si>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</si>
  <si>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</si>
  <si>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</si>
  <si>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</si>
  <si>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</si>
  <si>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</si>
  <si>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</si>
  <si>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</si>
  <si>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</si>
  <si>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</si>
  <si>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</si>
  <si>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</si>
  <si>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</si>
  <si>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</si>
  <si>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</si>
  <si>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</si>
  <si>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</si>
  <si>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</si>
  <si>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</si>
  <si>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</si>
  <si>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</si>
  <si>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</si>
  <si>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</si>
  <si>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</si>
  <si>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</si>
  <si>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</si>
  <si>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</si>
  <si>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</si>
  <si>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</si>
  <si>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</si>
  <si>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</si>
  <si>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</si>
  <si>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</si>
  <si>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</si>
  <si>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</si>
  <si>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</si>
  <si>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</si>
  <si>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</si>
  <si>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</si>
  <si>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</si>
  <si>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</si>
  <si>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</si>
  <si>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</si>
  <si>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</si>
  <si>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</si>
  <si>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</si>
  <si>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</si>
  <si>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</si>
  <si>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</si>
  <si>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</si>
  <si>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</si>
  <si>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</si>
  <si>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</si>
  <si>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</si>
  <si>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</si>
  <si>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</si>
  <si>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</si>
  <si>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</si>
  <si>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</si>
  <si>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</si>
  <si>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</si>
  <si>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</si>
  <si>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</si>
  <si>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</si>
  <si>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</si>
  <si>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</si>
  <si>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</si>
  <si>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</si>
  <si>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</si>
  <si>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</si>
  <si>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</si>
  <si>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</si>
  <si>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</si>
  <si>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</si>
  <si>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</si>
  <si>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</si>
  <si>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</si>
  <si>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</si>
  <si>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</si>
  <si>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</si>
  <si>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</si>
  <si>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</si>
  <si>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</si>
  <si>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</si>
  <si>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</si>
  <si>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</si>
  <si>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</si>
  <si>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</si>
  <si>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</si>
  <si>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</si>
  <si>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</si>
  <si>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</si>
  <si>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</si>
  <si>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</si>
  <si>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</si>
  <si>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</si>
  <si>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</si>
  <si>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</si>
  <si>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</si>
  <si>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</si>
  <si>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</si>
  <si>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</si>
  <si>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</si>
  <si>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</si>
  <si>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</si>
  <si>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</si>
  <si>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</si>
  <si>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</si>
  <si>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</si>
  <si>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</si>
  <si>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</si>
  <si>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</si>
  <si>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</si>
  <si>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</si>
  <si>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</si>
  <si>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</si>
  <si>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</si>
  <si>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</si>
  <si>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</si>
  <si>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</si>
  <si>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</si>
  <si>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</si>
  <si>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</si>
  <si>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</si>
  <si>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</si>
  <si>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</si>
  <si>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</si>
  <si>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</si>
  <si>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</si>
  <si>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</si>
  <si>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</si>
  <si>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</si>
  <si>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</si>
  <si>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</si>
  <si>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</si>
  <si>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</si>
  <si>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</si>
  <si>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</si>
  <si>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</si>
  <si>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</si>
  <si>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</si>
  <si>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</si>
  <si>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</si>
  <si>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</si>
  <si>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</si>
  <si>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</si>
  <si>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</si>
  <si>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</si>
  <si>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</si>
  <si>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</si>
  <si>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</si>
  <si>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</si>
  <si>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</si>
  <si>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</si>
  <si>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</si>
  <si>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</si>
  <si>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</si>
  <si>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</si>
  <si>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</si>
  <si>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</si>
  <si>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</si>
  <si>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</si>
  <si>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</si>
  <si>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</si>
  <si>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</si>
  <si>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</si>
  <si>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</si>
  <si>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</si>
  <si>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</si>
  <si>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</si>
  <si>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</si>
  <si>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</si>
  <si>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</si>
  <si>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</si>
  <si>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</si>
  <si>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</si>
  <si>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</si>
  <si>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</si>
  <si>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</si>
  <si>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</si>
  <si>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</si>
  <si>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</si>
  <si>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</si>
  <si>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</si>
  <si>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</si>
  <si>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</si>
  <si>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</si>
  <si>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</si>
  <si>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</si>
  <si>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</si>
  <si>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</si>
  <si>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</si>
  <si>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</si>
  <si>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</si>
  <si>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</si>
  <si>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</si>
  <si>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</si>
  <si>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</si>
  <si>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</si>
  <si>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</si>
  <si>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</si>
  <si>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</si>
  <si>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</si>
  <si>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</si>
  <si>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</si>
  <si>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</si>
  <si>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</si>
  <si>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</si>
  <si>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</si>
  <si>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</si>
  <si>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</si>
  <si>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</si>
  <si>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</si>
  <si>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</si>
  <si>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</si>
  <si>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</si>
  <si>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</si>
  <si>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</si>
  <si>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</si>
  <si>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</si>
  <si>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</si>
  <si>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</si>
  <si>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</si>
  <si>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</si>
  <si>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</si>
  <si>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</si>
  <si>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</si>
  <si>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</si>
  <si>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</si>
  <si>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</si>
  <si>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</si>
  <si>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</si>
  <si>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</si>
  <si>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</si>
  <si>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</si>
  <si>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</si>
  <si>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</si>
  <si>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</si>
  <si>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</si>
  <si>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</si>
  <si>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</si>
  <si>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</si>
  <si>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</si>
  <si>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</si>
  <si>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</si>
  <si>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</si>
  <si>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</si>
  <si>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</si>
  <si>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</si>
  <si>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</si>
  <si>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</si>
  <si>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</si>
  <si>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</si>
  <si>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</si>
  <si>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</si>
  <si>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</si>
  <si>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</si>
  <si>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</si>
  <si>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</si>
  <si>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</si>
  <si>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</si>
  <si>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</si>
  <si>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</si>
  <si>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</si>
  <si>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</si>
  <si>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</si>
  <si>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</si>
  <si>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</si>
  <si>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</si>
  <si>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</si>
  <si>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</si>
  <si>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</si>
  <si>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</si>
  <si>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</si>
  <si>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</si>
  <si>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</si>
  <si>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</si>
  <si>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</si>
  <si>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</si>
  <si>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</si>
  <si>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</si>
  <si>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</si>
  <si>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</si>
  <si>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</si>
  <si>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</si>
  <si>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</si>
  <si>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</si>
  <si>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</si>
  <si>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</si>
  <si>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</si>
  <si>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</si>
  <si>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</si>
  <si>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</si>
  <si>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</si>
  <si>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</si>
  <si>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</si>
  <si>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</si>
  <si>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</si>
  <si>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</si>
  <si>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</si>
  <si>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</si>
  <si>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</si>
  <si>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</si>
  <si>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</si>
  <si>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</si>
  <si>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</si>
  <si>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</si>
  <si>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</si>
  <si>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</si>
  <si>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</si>
  <si>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</si>
  <si>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</si>
  <si>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</si>
  <si>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</si>
  <si>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</si>
  <si>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</si>
  <si>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</si>
  <si>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</si>
  <si>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</si>
  <si>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</si>
  <si>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</si>
  <si>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</si>
  <si>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</si>
  <si>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</si>
  <si>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</si>
  <si>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</si>
  <si>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</si>
  <si>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</si>
  <si>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</si>
  <si>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</si>
  <si>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</si>
  <si>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</si>
  <si>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</si>
  <si>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</si>
  <si>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</si>
  <si>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</si>
  <si>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</si>
  <si>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</si>
  <si>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</si>
  <si>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</si>
  <si>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</si>
  <si>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</si>
  <si>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</si>
  <si>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</si>
  <si>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</si>
  <si>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</si>
  <si>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</si>
  <si>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</si>
  <si>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</si>
  <si>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</si>
  <si>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</si>
  <si>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</si>
  <si>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</si>
  <si>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</si>
  <si>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</si>
  <si>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</si>
  <si>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</si>
  <si>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</si>
  <si>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</si>
  <si>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</si>
  <si>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</si>
  <si>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</si>
  <si>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</si>
  <si>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</si>
  <si>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</si>
  <si>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</si>
  <si>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</si>
  <si>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</si>
  <si>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</si>
  <si>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</si>
  <si>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</si>
  <si>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</si>
  <si>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</si>
  <si>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</si>
  <si>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</si>
  <si>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</si>
  <si>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</si>
  <si>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</si>
  <si>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</si>
  <si>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</si>
  <si>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</si>
  <si>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</si>
  <si>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</si>
  <si>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</si>
  <si>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</si>
  <si>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</si>
  <si>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</si>
  <si>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</si>
  <si>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</si>
  <si>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</si>
  <si>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</si>
  <si>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</si>
  <si>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</si>
  <si>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</si>
  <si>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</si>
  <si>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</si>
  <si>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</si>
  <si>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</si>
  <si>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</si>
  <si>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</si>
  <si>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</si>
  <si>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</si>
  <si>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</si>
  <si>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</si>
  <si>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</si>
  <si>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</si>
  <si>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</si>
  <si>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</si>
  <si>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</si>
  <si>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</si>
  <si>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</si>
  <si>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</si>
  <si>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</si>
  <si>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</si>
  <si>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</si>
  <si>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</si>
  <si>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</si>
  <si>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</si>
  <si>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</si>
  <si>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</si>
  <si>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</si>
  <si>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</si>
  <si>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</si>
  <si>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</si>
  <si>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</si>
  <si>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</si>
  <si>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</si>
  <si>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</si>
  <si>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</si>
  <si>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</si>
  <si>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</si>
  <si>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</si>
  <si>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</si>
  <si>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</si>
  <si>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</si>
  <si>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</si>
  <si>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</si>
  <si>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</si>
  <si>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</si>
  <si>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</si>
  <si>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</si>
  <si>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</si>
  <si>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</si>
  <si>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</si>
  <si>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</si>
  <si>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</si>
  <si>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</si>
  <si>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</si>
  <si>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</si>
  <si>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</si>
  <si>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</si>
  <si>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</si>
  <si>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</si>
  <si>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</si>
  <si>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</si>
  <si>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</si>
  <si>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</si>
  <si>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</si>
  <si>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</si>
  <si>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</si>
  <si>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</si>
  <si>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</si>
  <si>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</si>
  <si>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</si>
  <si>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</si>
  <si>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</si>
  <si>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</si>
  <si>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</si>
  <si>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</si>
  <si>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</si>
  <si>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</si>
  <si>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</si>
  <si>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</si>
  <si>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</si>
  <si>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</si>
  <si>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</si>
  <si>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</si>
  <si>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</si>
  <si>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</si>
  <si>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</si>
  <si>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</si>
  <si>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</si>
  <si>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</si>
  <si>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</si>
  <si>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</si>
  <si>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</si>
  <si>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</si>
  <si>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</si>
  <si>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</si>
  <si>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</si>
  <si>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</si>
  <si>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</si>
  <si>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</si>
  <si>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</si>
  <si>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</si>
  <si>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</si>
  <si>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</si>
  <si>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</si>
  <si>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</si>
  <si>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</si>
  <si>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</si>
  <si>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</si>
  <si>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</si>
  <si>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</si>
  <si>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</si>
  <si>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</si>
  <si>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</si>
  <si>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</si>
  <si>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</si>
  <si>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</si>
  <si>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</si>
  <si>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</si>
  <si>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</si>
  <si>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</si>
  <si>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</si>
  <si>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</si>
  <si>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</si>
  <si>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</si>
  <si>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</si>
  <si>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</si>
  <si>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</si>
  <si>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</si>
  <si>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</si>
  <si>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</si>
  <si>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</si>
  <si>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</si>
  <si>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</si>
  <si>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</si>
  <si>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</si>
  <si>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</si>
  <si>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</si>
  <si>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</si>
  <si>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</si>
  <si>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</si>
  <si>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</si>
  <si>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</si>
  <si>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</si>
  <si>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</si>
  <si>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</si>
  <si>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</si>
  <si>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</si>
  <si>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</si>
  <si>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</si>
  <si>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</si>
  <si>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</si>
  <si>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</si>
  <si>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</si>
  <si>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</si>
  <si>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</si>
  <si>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</si>
  <si>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</si>
  <si>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</si>
  <si>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</si>
  <si>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</si>
  <si>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</si>
  <si>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</si>
  <si>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</si>
  <si>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</si>
  <si>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</si>
  <si>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</si>
  <si>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</si>
  <si>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</si>
  <si>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</si>
  <si>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</si>
  <si>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</si>
  <si>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</si>
  <si>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</si>
  <si>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</si>
  <si>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</si>
  <si>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</si>
  <si>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</si>
  <si>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</si>
  <si>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</si>
  <si>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</si>
  <si>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</si>
  <si>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</si>
  <si>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</si>
  <si>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</si>
  <si>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</si>
  <si>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</si>
  <si>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</si>
  <si>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</si>
  <si>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</si>
  <si>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</si>
  <si>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</si>
  <si>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</si>
  <si>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</si>
  <si>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</si>
  <si>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</si>
  <si>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</si>
  <si>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</si>
  <si>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</si>
  <si>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</si>
  <si>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</si>
  <si>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</si>
  <si>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</si>
  <si>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</si>
  <si>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</si>
  <si>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</si>
  <si>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</si>
  <si>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</si>
  <si>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</si>
  <si>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</si>
  <si>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</si>
  <si>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</si>
  <si>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</si>
  <si>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</si>
  <si>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</si>
  <si>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</si>
  <si>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</si>
  <si>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</si>
  <si>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</si>
  <si>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</si>
  <si>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</si>
  <si>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</si>
  <si>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</si>
  <si>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</si>
  <si>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</si>
  <si>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</si>
  <si>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</si>
  <si>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</si>
  <si>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</si>
  <si>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</si>
  <si>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</si>
  <si>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</si>
  <si>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</si>
  <si>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</si>
  <si>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</si>
  <si>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</si>
  <si>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</si>
  <si>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</si>
  <si>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</si>
  <si>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</si>
  <si>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</si>
  <si>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</si>
  <si>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</si>
  <si>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</si>
  <si>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</si>
  <si>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</si>
  <si>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</si>
  <si>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</si>
  <si>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</si>
  <si>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</si>
  <si>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</si>
  <si>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</si>
  <si>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</si>
  <si>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</si>
  <si>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</si>
  <si>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</si>
  <si>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</si>
  <si>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</si>
  <si>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</si>
  <si>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</si>
  <si>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</si>
  <si>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</si>
  <si>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</si>
  <si>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</si>
  <si>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</si>
  <si>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</si>
  <si>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</si>
  <si>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</si>
  <si>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</si>
  <si>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</si>
  <si>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</si>
  <si>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</si>
  <si>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</si>
  <si>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</si>
  <si>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</si>
  <si>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</si>
  <si>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</si>
  <si>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</si>
  <si>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</si>
  <si>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</si>
  <si>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</si>
  <si>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</si>
  <si>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</si>
  <si>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</si>
  <si>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</si>
  <si>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</si>
  <si>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</si>
  <si>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</si>
  <si>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</si>
  <si>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</si>
  <si>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</si>
  <si>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</si>
  <si>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</si>
  <si>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</si>
  <si>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</si>
  <si>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</si>
  <si>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</si>
  <si>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</si>
  <si>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</si>
  <si>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</si>
  <si>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</si>
  <si>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</si>
  <si>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</si>
  <si>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</si>
  <si>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</si>
  <si>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</si>
  <si>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</si>
  <si>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</si>
  <si>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</si>
  <si>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</si>
  <si>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</si>
  <si>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</si>
  <si>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</si>
  <si>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</si>
  <si>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</si>
  <si>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</si>
  <si>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</si>
  <si>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</si>
  <si>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</si>
  <si>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</si>
  <si>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</si>
  <si>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</si>
  <si>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</si>
  <si>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</si>
  <si>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</si>
  <si>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</si>
  <si>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</si>
  <si>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</si>
  <si>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</si>
  <si>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</si>
  <si>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</si>
  <si>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</si>
  <si>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</si>
  <si>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</si>
  <si>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</si>
  <si>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</si>
  <si>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</si>
  <si>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</si>
  <si>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</si>
  <si>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</si>
  <si>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</si>
  <si>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</si>
  <si>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</si>
  <si>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</si>
  <si>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</si>
  <si>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</si>
  <si>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</si>
  <si>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</si>
  <si>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</si>
  <si>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</si>
  <si>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</si>
  <si>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</si>
  <si>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</si>
  <si>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</si>
  <si>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</si>
  <si>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</si>
  <si>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</si>
  <si>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</si>
  <si>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</si>
  <si>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</si>
  <si>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</si>
  <si>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</si>
  <si>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</si>
  <si>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</si>
  <si>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</si>
  <si>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</si>
  <si>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</si>
  <si>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</si>
  <si>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</si>
  <si>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</si>
  <si>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</si>
  <si>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</si>
  <si>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</si>
  <si>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</si>
  <si>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</si>
  <si>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</si>
  <si>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</si>
  <si>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</si>
  <si>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</si>
  <si>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</si>
  <si>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</si>
  <si>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</si>
  <si>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</si>
  <si>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</si>
  <si>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</si>
  <si>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</si>
  <si>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</si>
  <si>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</si>
  <si>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</si>
  <si>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</si>
  <si>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</si>
  <si>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</si>
  <si>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</si>
  <si>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</si>
  <si>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</si>
  <si>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</si>
  <si>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</si>
  <si>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</si>
  <si>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</si>
  <si>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</si>
  <si>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</si>
  <si>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</si>
  <si>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</si>
  <si>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</si>
  <si>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</si>
  <si>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</si>
  <si>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</si>
  <si>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</si>
  <si>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</si>
  <si>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</si>
  <si>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</si>
  <si>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</si>
  <si>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</si>
  <si>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</si>
  <si>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</si>
  <si>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</si>
  <si>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</si>
  <si>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</si>
  <si>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</si>
  <si>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</si>
  <si>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</si>
  <si>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</si>
  <si>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</si>
  <si>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</si>
  <si>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</si>
  <si>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</si>
  <si>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</si>
  <si>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</si>
  <si>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</si>
  <si>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</si>
  <si>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</si>
  <si>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</si>
  <si>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</si>
  <si>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</si>
  <si>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</si>
  <si>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</si>
  <si>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</si>
  <si>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</si>
  <si>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</si>
  <si>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</si>
  <si>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</si>
  <si>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</si>
  <si>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</si>
  <si>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</si>
  <si>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</si>
  <si>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</si>
  <si>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</si>
  <si>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</si>
  <si>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</si>
  <si>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</si>
  <si>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</si>
  <si>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</si>
  <si>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</si>
  <si>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</si>
  <si>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</si>
  <si>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</si>
  <si>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</si>
  <si>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</si>
  <si>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</si>
  <si>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</si>
  <si>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</si>
  <si>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</si>
  <si>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</si>
  <si>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</si>
  <si>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</si>
  <si>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</si>
  <si>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</si>
  <si>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</si>
  <si>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</si>
  <si>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</si>
  <si>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</si>
  <si>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</si>
  <si>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</si>
  <si>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</si>
  <si>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</si>
  <si>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</si>
  <si>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</si>
  <si>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</si>
  <si>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</si>
  <si>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</si>
  <si>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</si>
  <si>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</si>
  <si>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</si>
  <si>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</si>
  <si>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</si>
  <si>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</si>
  <si>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</si>
  <si>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</si>
  <si>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</si>
  <si>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</si>
  <si>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</si>
  <si>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</si>
  <si>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</si>
  <si>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</si>
  <si>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</si>
  <si>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</si>
  <si>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</si>
  <si>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</si>
  <si>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</si>
  <si>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</si>
  <si>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</si>
  <si>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</si>
  <si>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</si>
  <si>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</si>
  <si>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</si>
  <si>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</si>
  <si>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</si>
  <si>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</si>
  <si>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</si>
  <si>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</si>
  <si>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</si>
  <si>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</si>
  <si>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</si>
  <si>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</si>
  <si>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</si>
  <si>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</si>
  <si>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</si>
  <si>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</si>
  <si>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</si>
  <si>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</si>
  <si>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</si>
  <si>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</si>
  <si>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</si>
  <si>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</si>
  <si>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</si>
  <si>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</si>
  <si>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</si>
  <si>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</si>
  <si>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</si>
  <si>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</si>
  <si>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</si>
  <si>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</si>
  <si>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</si>
  <si>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</si>
  <si>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</si>
  <si>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</si>
  <si>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</si>
  <si>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</si>
  <si>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</si>
  <si>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</si>
  <si>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</si>
  <si>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</si>
  <si>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</si>
  <si>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</si>
  <si>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</si>
  <si>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</si>
  <si>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</si>
  <si>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</si>
  <si>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</si>
  <si>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</si>
  <si>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</si>
  <si>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</si>
  <si>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</si>
  <si>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</si>
  <si>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</si>
  <si>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</si>
  <si>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</si>
  <si>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</si>
  <si>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</si>
  <si>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</si>
  <si>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</si>
  <si>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</si>
  <si>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</si>
  <si>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</si>
  <si>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</si>
  <si>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</si>
  <si>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</si>
  <si>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</si>
  <si>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</si>
  <si>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</si>
  <si>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</si>
  <si>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</si>
  <si>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</si>
  <si>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</si>
  <si>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</si>
  <si>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</si>
  <si>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</si>
  <si>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</si>
  <si>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</si>
  <si>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</si>
  <si>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</si>
  <si>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</si>
  <si>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</si>
  <si>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</si>
  <si>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</si>
  <si>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</si>
  <si>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</si>
  <si>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</si>
  <si>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</si>
  <si>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</si>
  <si>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</si>
  <si>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</si>
  <si>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</si>
  <si>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</si>
  <si>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</si>
  <si>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</si>
  <si>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</si>
  <si>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</si>
  <si>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</si>
  <si>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</si>
  <si>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</si>
  <si>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</si>
  <si>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</si>
  <si>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</si>
  <si>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</si>
  <si>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</si>
  <si>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</si>
  <si>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</si>
  <si>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</si>
  <si>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</si>
  <si>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</si>
  <si>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</si>
  <si>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</si>
  <si>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</si>
  <si>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</si>
  <si>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</si>
  <si>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</si>
  <si>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</si>
  <si>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</si>
  <si>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</si>
  <si>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</si>
  <si>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</si>
  <si>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</si>
  <si>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</si>
  <si>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</si>
  <si>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</si>
  <si>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</si>
  <si>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</si>
  <si>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</si>
  <si>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</si>
  <si>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</si>
  <si>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</si>
  <si>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</si>
  <si>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</si>
  <si>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</si>
  <si>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</si>
  <si>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</si>
  <si>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</si>
  <si>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</si>
  <si>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</si>
  <si>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</si>
  <si>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</si>
  <si>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</si>
  <si>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</si>
  <si>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</si>
  <si>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</si>
  <si>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</si>
  <si>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</si>
  <si>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</si>
  <si>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</si>
  <si>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</si>
  <si>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</si>
  <si>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</si>
  <si>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</si>
  <si>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</si>
  <si>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</si>
  <si>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</si>
  <si>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</si>
  <si>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</si>
  <si>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</si>
  <si>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</si>
  <si>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</si>
  <si>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</si>
  <si>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</si>
  <si>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</si>
  <si>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</si>
  <si>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</si>
  <si>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</si>
  <si>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</si>
  <si>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</si>
  <si>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</si>
  <si>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</si>
  <si>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</si>
  <si>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</si>
  <si>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</si>
  <si>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</si>
  <si>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</si>
  <si>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</si>
  <si>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</si>
  <si>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</si>
  <si>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</si>
  <si>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</si>
  <si>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</si>
  <si>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</si>
  <si>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</si>
  <si>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</si>
  <si>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</si>
  <si>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</si>
  <si>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</si>
  <si>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</si>
  <si>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</si>
  <si>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</si>
  <si>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</si>
  <si>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</si>
  <si>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</si>
  <si>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</si>
  <si>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</si>
  <si>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</si>
  <si>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</si>
  <si>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</si>
  <si>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</si>
  <si>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</si>
  <si>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</si>
  <si>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</si>
  <si>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</si>
  <si>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</si>
  <si>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</si>
  <si>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</si>
  <si>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</si>
  <si>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</si>
  <si>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</si>
  <si>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</si>
  <si>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</si>
  <si>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</si>
  <si>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</si>
  <si>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</si>
  <si>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</si>
  <si>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</si>
  <si>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</si>
  <si>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</si>
  <si>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</si>
  <si>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</si>
  <si>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</si>
  <si>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</si>
  <si>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</si>
  <si>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</si>
  <si>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</si>
  <si>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</si>
  <si>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</si>
  <si>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</si>
  <si>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</si>
  <si>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</si>
  <si>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</si>
  <si>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</si>
  <si>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</si>
  <si>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</si>
  <si>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</si>
  <si>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</si>
  <si>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</si>
  <si>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</si>
  <si>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</si>
  <si>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</si>
  <si>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</si>
  <si>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</si>
  <si>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</si>
  <si>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</si>
  <si>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</si>
  <si>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</si>
  <si>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</si>
  <si>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</si>
  <si>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</si>
  <si>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</si>
  <si>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</si>
  <si>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</si>
  <si>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</si>
  <si>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</si>
  <si>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</si>
  <si>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</si>
  <si>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</si>
  <si>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</si>
  <si>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</si>
  <si>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</si>
  <si>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</si>
  <si>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</si>
  <si>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</si>
  <si>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</si>
  <si>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</si>
  <si>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</si>
  <si>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</si>
  <si>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</si>
  <si>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</si>
  <si>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</si>
  <si>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</si>
  <si>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</si>
  <si>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</si>
  <si>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</si>
  <si>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</si>
  <si>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</si>
  <si>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</si>
  <si>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</si>
  <si>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</si>
  <si>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</si>
  <si>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</si>
  <si>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</si>
  <si>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</si>
  <si>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</si>
  <si>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</si>
  <si>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</si>
  <si>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</si>
  <si>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</si>
  <si>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</si>
  <si>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</si>
  <si>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</si>
  <si>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</si>
  <si>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</si>
  <si>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</si>
  <si>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</si>
  <si>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</si>
  <si>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</si>
  <si>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</si>
  <si>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</si>
  <si>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</si>
  <si>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</si>
  <si>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</si>
  <si>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</si>
  <si>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</si>
  <si>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</si>
  <si>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</si>
  <si>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</si>
  <si>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</si>
  <si>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</si>
  <si>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</si>
  <si>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</si>
  <si>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</si>
  <si>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</si>
  <si>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</si>
  <si>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</si>
  <si>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</si>
  <si>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</si>
  <si>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</si>
  <si>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</si>
  <si>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</si>
  <si>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</si>
  <si>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</si>
  <si>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</si>
  <si>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</si>
  <si>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</si>
  <si>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</si>
  <si>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</si>
  <si>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</si>
  <si>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</si>
  <si>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</si>
  <si>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</si>
  <si>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</si>
  <si>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</si>
  <si>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</si>
  <si>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</si>
  <si>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</si>
  <si>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</si>
  <si>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</si>
  <si>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</si>
  <si>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</si>
  <si>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</si>
  <si>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</si>
  <si>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</si>
  <si>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</si>
  <si>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</si>
  <si>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</si>
  <si>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</si>
  <si>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</si>
  <si>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</si>
  <si>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</si>
  <si>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</si>
  <si>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</si>
  <si>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</si>
  <si>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</si>
  <si>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</si>
  <si>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</si>
  <si>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</si>
  <si>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</si>
  <si>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</si>
  <si>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</si>
  <si>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</si>
  <si>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</si>
  <si>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</si>
  <si>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</si>
  <si>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</si>
  <si>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</si>
  <si>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</si>
  <si>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</si>
  <si>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</si>
  <si>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</si>
  <si>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</si>
  <si>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</si>
  <si>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</si>
  <si>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</si>
  <si>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</si>
  <si>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</si>
  <si>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</si>
  <si>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</si>
  <si>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</si>
  <si>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</si>
  <si>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</si>
  <si>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</si>
  <si>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</si>
  <si>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</si>
  <si>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</si>
  <si>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</si>
  <si>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</si>
  <si>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</si>
  <si>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</si>
  <si>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</si>
  <si>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</si>
  <si>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</si>
  <si>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</si>
  <si>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</si>
  <si>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</si>
  <si>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</si>
  <si>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</si>
  <si>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</si>
  <si>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</si>
  <si>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</si>
  <si>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</si>
  <si>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</si>
  <si>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</si>
  <si>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</si>
  <si>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</si>
  <si>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</si>
  <si>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</si>
  <si>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</si>
  <si>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</si>
  <si>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</si>
  <si>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</si>
  <si>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</si>
  <si>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</si>
  <si>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</si>
  <si>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</si>
  <si>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</si>
  <si>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</si>
  <si>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</si>
  <si>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</si>
  <si>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</si>
  <si>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</si>
  <si>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</si>
  <si>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</si>
  <si>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</si>
  <si>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</si>
  <si>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</si>
  <si>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</si>
  <si>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</si>
  <si>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</si>
  <si>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</si>
  <si>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</si>
  <si>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</si>
  <si>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</si>
  <si>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</si>
  <si>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</si>
  <si>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</si>
  <si>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</si>
  <si>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</si>
  <si>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</si>
  <si>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</si>
  <si>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</si>
  <si>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</si>
  <si>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</si>
  <si>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</si>
  <si>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</si>
  <si>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</si>
  <si>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</si>
  <si>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</si>
  <si>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</si>
  <si>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</si>
  <si>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</si>
  <si>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</si>
  <si>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</si>
  <si>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</si>
  <si>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</si>
  <si>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</si>
  <si>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</si>
  <si>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</si>
  <si>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</si>
  <si>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</si>
  <si>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</si>
  <si>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</si>
  <si>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</si>
  <si>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</si>
  <si>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</si>
  <si>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</si>
  <si>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</si>
  <si>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</si>
  <si>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</si>
  <si>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</si>
  <si>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</si>
  <si>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</si>
  <si>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</si>
  <si>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</si>
  <si>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</si>
  <si>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</si>
  <si>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</si>
  <si>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</si>
  <si>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</si>
  <si>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</si>
  <si>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</si>
  <si>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</si>
  <si>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</si>
  <si>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</si>
  <si>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</si>
  <si>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</si>
  <si>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</si>
  <si>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</si>
  <si>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</si>
  <si>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</si>
  <si>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</si>
  <si>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</si>
  <si>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</si>
  <si>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</si>
  <si>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</si>
  <si>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</si>
  <si>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</si>
  <si>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</si>
  <si>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</si>
  <si>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</si>
  <si>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</si>
  <si>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</si>
  <si>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</si>
  <si>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</si>
  <si>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</si>
  <si>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</si>
  <si>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</si>
  <si>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</si>
  <si>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</si>
  <si>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</si>
  <si>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</si>
  <si>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</si>
  <si>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</si>
  <si>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</si>
  <si>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</si>
  <si>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</si>
  <si>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</si>
  <si>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</si>
  <si>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</si>
  <si>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</si>
  <si>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</si>
  <si>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</si>
  <si>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</si>
  <si>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</si>
  <si>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</si>
  <si>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</si>
  <si>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</si>
  <si>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</si>
  <si>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</si>
  <si>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</si>
  <si>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</si>
  <si>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</si>
  <si>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</si>
  <si>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</si>
  <si>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</si>
  <si>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</si>
  <si>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</si>
  <si>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</si>
  <si>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</si>
  <si>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</si>
  <si>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</si>
  <si>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</si>
  <si>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</si>
  <si>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</si>
  <si>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</si>
  <si>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</si>
  <si>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</si>
  <si>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</si>
  <si>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</si>
  <si>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</si>
  <si>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</si>
  <si>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</si>
  <si>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</si>
  <si>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</si>
  <si>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</si>
  <si>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</si>
  <si>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</si>
  <si>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</si>
  <si>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</si>
  <si>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</si>
  <si>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</si>
  <si>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</si>
  <si>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</si>
  <si>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</si>
  <si>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</si>
  <si>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</si>
  <si>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</si>
  <si>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</si>
  <si>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</si>
  <si>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</si>
  <si>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</si>
  <si>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</si>
  <si>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</si>
  <si>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</si>
  <si>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</si>
  <si>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</si>
  <si>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</si>
  <si>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</si>
  <si>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</si>
  <si>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</si>
  <si>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</si>
  <si>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</si>
  <si>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</si>
  <si>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</si>
  <si>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</si>
  <si>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</si>
  <si>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</si>
  <si>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</si>
  <si>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</si>
  <si>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</si>
  <si>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</si>
  <si>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</si>
  <si>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</si>
  <si>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</si>
  <si>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</si>
  <si>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</si>
  <si>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</si>
  <si>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</si>
  <si>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</si>
  <si>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</si>
  <si>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</si>
  <si>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</si>
  <si>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</si>
  <si>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</si>
  <si>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</si>
  <si>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</si>
  <si>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</si>
  <si>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</si>
  <si>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</si>
  <si>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</si>
  <si>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</si>
  <si>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</si>
  <si>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</si>
  <si>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</si>
  <si>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</si>
  <si>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</si>
  <si>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</si>
  <si>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</si>
  <si>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</si>
  <si>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</si>
  <si>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</si>
  <si>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</si>
  <si>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</si>
  <si>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</si>
  <si>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</si>
  <si>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</si>
  <si>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</si>
  <si>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</si>
  <si>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</si>
  <si>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</si>
  <si>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</si>
  <si>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</si>
  <si>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</si>
  <si>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</si>
  <si>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</si>
  <si>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</si>
  <si>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</si>
  <si>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</si>
  <si>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</si>
  <si>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</si>
  <si>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</si>
  <si>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</si>
  <si>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</si>
  <si>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</si>
  <si>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</si>
  <si>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</si>
  <si>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</si>
  <si>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</si>
  <si>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</si>
  <si>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</si>
  <si>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</si>
  <si>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</si>
  <si>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</si>
  <si>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</si>
  <si>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</si>
  <si>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</si>
  <si>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</si>
  <si>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</si>
  <si>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</si>
  <si>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</si>
  <si>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</si>
  <si>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</si>
  <si>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</si>
  <si>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</si>
  <si>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</si>
  <si>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</si>
  <si>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</si>
  <si>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</si>
  <si>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</si>
  <si>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</si>
  <si>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</si>
  <si>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</si>
  <si>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</si>
  <si>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</si>
  <si>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</si>
  <si>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</si>
  <si>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</si>
  <si>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</si>
  <si>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</si>
  <si>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</si>
  <si>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</si>
  <si>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</si>
  <si>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</si>
  <si>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</si>
  <si>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</si>
  <si>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</si>
  <si>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</si>
  <si>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</si>
  <si>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</si>
  <si>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</si>
  <si>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</si>
  <si>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</si>
  <si>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</si>
  <si>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</si>
  <si>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</si>
  <si>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</si>
  <si>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</si>
  <si>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</si>
  <si>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</si>
  <si>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</si>
  <si>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</si>
  <si>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</si>
  <si>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</si>
  <si>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</si>
  <si>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</si>
  <si>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</si>
  <si>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</si>
  <si>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</si>
  <si>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</si>
  <si>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</si>
  <si>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</si>
  <si>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</si>
  <si>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</si>
  <si>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</si>
  <si>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</si>
  <si>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</si>
  <si>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</si>
  <si>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</si>
  <si>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</si>
  <si>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</si>
  <si>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</si>
  <si>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</si>
  <si>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</si>
  <si>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</si>
  <si>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</si>
  <si>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</si>
  <si>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</si>
  <si>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</si>
  <si>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</si>
  <si>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</si>
  <si>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</si>
  <si>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</si>
  <si>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</si>
  <si>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</si>
  <si>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</si>
  <si>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</si>
  <si>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</si>
  <si>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</si>
  <si>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</si>
  <si>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</si>
  <si>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</si>
  <si>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</si>
  <si>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</si>
  <si>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</si>
  <si>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</si>
  <si>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</si>
  <si>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</si>
  <si>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</si>
  <si>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</si>
  <si>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</si>
  <si>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</si>
  <si>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</si>
  <si>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</si>
  <si>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</si>
  <si>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</si>
  <si>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</si>
  <si>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</si>
  <si>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</si>
  <si>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</si>
  <si>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</si>
  <si>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</si>
  <si>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</si>
  <si>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</si>
  <si>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</si>
  <si>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</si>
  <si>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</si>
  <si>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</si>
  <si>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</si>
  <si>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</si>
  <si>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</si>
  <si>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</si>
  <si>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</si>
  <si>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</si>
  <si>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</si>
  <si>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</si>
  <si>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</si>
  <si>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</si>
  <si>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</si>
  <si>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</si>
  <si>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</si>
  <si>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</si>
  <si>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</si>
  <si>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</si>
  <si>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</si>
  <si>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</si>
  <si>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</si>
  <si>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</si>
  <si>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</si>
  <si>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</si>
  <si>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</si>
  <si>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</si>
  <si>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</si>
  <si>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</si>
  <si>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</si>
  <si>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</si>
  <si>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</si>
  <si>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</si>
  <si>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</si>
  <si>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</si>
  <si>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</si>
  <si>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</si>
  <si>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</si>
  <si>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</si>
  <si>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</si>
  <si>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</si>
  <si>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</si>
  <si>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</si>
  <si>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</si>
  <si>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</si>
  <si>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</si>
  <si>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</si>
  <si>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</si>
  <si>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</si>
  <si>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</si>
  <si>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</si>
  <si>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</si>
  <si>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</si>
  <si>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</si>
  <si>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</si>
  <si>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</si>
  <si>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</si>
  <si>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</si>
  <si>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</si>
  <si>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</si>
  <si>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</si>
  <si>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</si>
  <si>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</si>
  <si>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</si>
  <si>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</si>
  <si>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</si>
  <si>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</si>
  <si>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</si>
  <si>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</si>
  <si>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</si>
  <si>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</si>
  <si>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</si>
  <si>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</si>
  <si>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</si>
  <si>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</si>
  <si>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</si>
  <si>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</si>
  <si>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</si>
  <si>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</si>
  <si>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</si>
  <si>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</si>
  <si>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</si>
  <si>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</si>
  <si>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</si>
  <si>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</si>
  <si>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</si>
  <si>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</si>
  <si>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</si>
  <si>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</si>
  <si>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</si>
  <si>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</si>
  <si>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</si>
  <si>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</si>
  <si>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</si>
  <si>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</si>
  <si>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</si>
  <si>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</si>
  <si>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</si>
  <si>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</si>
  <si>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</si>
  <si>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</si>
  <si>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</si>
  <si>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</si>
  <si>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</si>
  <si>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</si>
  <si>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</si>
  <si>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</si>
  <si>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</si>
  <si>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</si>
  <si>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</si>
  <si>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</si>
  <si>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</si>
  <si>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</si>
  <si>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</si>
  <si>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</si>
  <si>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</si>
  <si>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</si>
  <si>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</si>
  <si>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</si>
  <si>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</si>
  <si>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</si>
  <si>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</si>
  <si>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</si>
  <si>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</si>
  <si>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</si>
  <si>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</si>
  <si>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</si>
  <si>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</si>
  <si>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</si>
  <si>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</si>
  <si>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</si>
  <si>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</si>
  <si>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</si>
  <si>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</si>
  <si>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</si>
  <si>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</si>
  <si>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</si>
  <si>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</si>
  <si>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</si>
  <si>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</si>
  <si>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</si>
  <si>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</si>
  <si>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</si>
  <si>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</si>
  <si>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</si>
  <si>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</si>
  <si>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</si>
  <si>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</si>
  <si>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</si>
  <si>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</si>
  <si>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</si>
  <si>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</si>
  <si>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</si>
  <si>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</si>
  <si>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</si>
  <si>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</si>
  <si>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</si>
  <si>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</si>
  <si>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</si>
  <si>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</si>
  <si>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</si>
  <si>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</si>
  <si>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</si>
  <si>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</si>
  <si>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</si>
  <si>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</si>
  <si>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</si>
  <si>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</si>
  <si>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</si>
  <si>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</si>
  <si>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</si>
  <si>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</si>
  <si>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</si>
  <si>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</si>
  <si>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</si>
  <si>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</si>
  <si>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</si>
  <si>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</si>
  <si>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</si>
  <si>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</si>
  <si>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</si>
  <si>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</si>
  <si>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</si>
  <si>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</si>
  <si>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</si>
  <si>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</si>
  <si>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</si>
  <si>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</si>
  <si>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</si>
  <si>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</si>
  <si>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</si>
  <si>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</si>
  <si>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</si>
  <si>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</si>
  <si>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</si>
  <si>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</si>
  <si>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</si>
  <si>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</si>
  <si>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</si>
  <si>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</si>
  <si>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</si>
  <si>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</si>
  <si>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</si>
  <si>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</si>
  <si>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</si>
  <si>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</si>
  <si>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</si>
  <si>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</si>
  <si>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</si>
  <si>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</si>
  <si>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</si>
  <si>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</si>
  <si>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</si>
  <si>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</si>
  <si>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</si>
  <si>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</si>
  <si>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</si>
  <si>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</si>
  <si>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</si>
  <si>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</si>
  <si>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</si>
  <si>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</si>
  <si>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</si>
  <si>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</si>
  <si>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</si>
  <si>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</si>
  <si>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</si>
  <si>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</si>
  <si>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</si>
  <si>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</si>
  <si>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</si>
  <si>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</si>
  <si>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</si>
  <si>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</si>
  <si>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</si>
  <si>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</si>
  <si>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</si>
  <si>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</si>
  <si>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</si>
  <si>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</si>
  <si>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</si>
  <si>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</si>
  <si>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</si>
  <si>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</si>
  <si>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</si>
  <si>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</si>
  <si>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</si>
  <si>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</si>
  <si>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</si>
  <si>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</si>
  <si>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</si>
  <si>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</si>
  <si>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</si>
  <si>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</si>
  <si>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</si>
  <si>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</si>
  <si>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</si>
  <si>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</si>
  <si>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</si>
  <si>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</si>
  <si>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</si>
  <si>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</si>
  <si>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</si>
  <si>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</si>
  <si>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</si>
  <si>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</si>
  <si>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</si>
  <si>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</si>
  <si>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</si>
  <si>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</si>
  <si>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</si>
  <si>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</si>
  <si>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</si>
  <si>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</si>
  <si>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</si>
  <si>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</si>
  <si>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</si>
  <si>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</si>
  <si>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</si>
  <si>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</si>
  <si>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</si>
  <si>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</si>
  <si>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</si>
  <si>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</si>
  <si>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</si>
  <si>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</si>
  <si>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</si>
  <si>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</si>
  <si>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</si>
  <si>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</si>
  <si>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</si>
  <si>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</si>
  <si>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</si>
  <si>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</si>
  <si>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</si>
  <si>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</si>
  <si>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</si>
  <si>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</si>
  <si>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</si>
  <si>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</si>
  <si>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</si>
  <si>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</si>
  <si>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</si>
  <si>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</si>
  <si>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</si>
  <si>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</si>
  <si>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</si>
  <si>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</si>
  <si>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</si>
  <si>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</si>
  <si>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</si>
  <si>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</si>
  <si>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</si>
  <si>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</si>
  <si>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</si>
  <si>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</si>
  <si>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</si>
  <si>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</si>
  <si>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</si>
  <si>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</si>
  <si>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</si>
  <si>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</si>
  <si>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</si>
  <si>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</si>
  <si>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</si>
  <si>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</si>
  <si>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</si>
  <si>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</si>
  <si>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</si>
  <si>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</si>
  <si>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</si>
  <si>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</si>
  <si>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</si>
  <si>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</si>
  <si>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</si>
  <si>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</si>
  <si>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</si>
  <si>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</si>
  <si>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</si>
  <si>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</si>
  <si>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</si>
  <si>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</si>
  <si>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</si>
  <si>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</si>
  <si>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</si>
  <si>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</si>
  <si>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</si>
  <si>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</si>
  <si>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</si>
  <si>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</si>
  <si>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</si>
  <si>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</si>
  <si>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</si>
  <si>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</si>
  <si>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</si>
  <si>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</si>
  <si>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</si>
  <si>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</si>
  <si>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</si>
  <si>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</si>
  <si>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</si>
  <si>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</si>
  <si>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</si>
  <si>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</si>
  <si>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</si>
  <si>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</si>
  <si>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</si>
  <si>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</si>
  <si>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</si>
  <si>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</si>
  <si>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</si>
  <si>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</si>
  <si>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</si>
  <si>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</si>
  <si>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</si>
  <si>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</si>
  <si>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</si>
  <si>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</si>
  <si>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</si>
  <si>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</si>
  <si>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</si>
  <si>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</si>
  <si>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</si>
  <si>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</si>
  <si>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</si>
  <si>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</si>
  <si>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</si>
  <si>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</si>
  <si>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</si>
  <si>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</si>
  <si>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</si>
  <si>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</si>
  <si>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</si>
  <si>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</si>
  <si>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</si>
  <si>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</si>
  <si>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</si>
  <si>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</si>
  <si>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</si>
  <si>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</si>
  <si>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</si>
  <si>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</si>
  <si>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</si>
  <si>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</si>
  <si>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</si>
  <si>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</si>
  <si>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</si>
  <si>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</si>
  <si>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</si>
  <si>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</si>
  <si>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</si>
  <si>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</si>
  <si>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</si>
  <si>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</si>
  <si>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</si>
  <si>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</si>
  <si>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</si>
  <si>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</si>
  <si>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</si>
  <si>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</si>
  <si>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</si>
  <si>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</si>
  <si>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</si>
  <si>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</si>
  <si>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</si>
  <si>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</si>
  <si>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</si>
  <si>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</si>
  <si>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</si>
  <si>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</si>
  <si>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</si>
  <si>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</si>
  <si>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</si>
  <si>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</si>
  <si>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</si>
  <si>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</si>
  <si>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</si>
  <si>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</si>
  <si>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</si>
  <si>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</si>
  <si>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</si>
  <si>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</si>
  <si>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</si>
  <si>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</si>
  <si>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</si>
  <si>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</si>
  <si>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</si>
  <si>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</si>
  <si>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</si>
  <si>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</si>
  <si>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</si>
  <si>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</si>
  <si>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</si>
  <si>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</si>
  <si>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</si>
  <si>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</si>
  <si>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</si>
  <si>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</si>
  <si>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</si>
  <si>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</si>
  <si>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</si>
  <si>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</si>
  <si>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</si>
  <si>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</si>
  <si>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</si>
  <si>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</si>
  <si>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</si>
  <si>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</si>
  <si>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</si>
  <si>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</si>
  <si>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</si>
  <si>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</si>
  <si>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</si>
  <si>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</si>
  <si>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</si>
  <si>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</si>
  <si>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</si>
  <si>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</si>
  <si>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</si>
  <si>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</si>
  <si>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</si>
  <si>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</si>
  <si>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</si>
  <si>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</si>
  <si>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</si>
  <si>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</si>
  <si>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</si>
  <si>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</si>
  <si>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</si>
  <si>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</si>
  <si>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</si>
  <si>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</si>
  <si>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</si>
  <si>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</si>
  <si>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</si>
  <si>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</si>
  <si>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</si>
  <si>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</si>
  <si>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</si>
  <si>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</si>
  <si>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</si>
  <si>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</si>
  <si>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</si>
  <si>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</si>
  <si>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</si>
  <si>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</si>
  <si>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</si>
  <si>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</si>
  <si>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</si>
  <si>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</si>
  <si>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</si>
  <si>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</si>
  <si>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</si>
  <si>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</si>
  <si>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</si>
  <si>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</si>
  <si>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</si>
  <si>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</si>
  <si>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</si>
  <si>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</si>
  <si>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</si>
  <si>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</si>
  <si>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</si>
  <si>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</si>
  <si>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</si>
  <si>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</si>
  <si>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</si>
  <si>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</si>
  <si>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</si>
  <si>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</si>
  <si>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</si>
  <si>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</si>
  <si>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</si>
  <si>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</si>
  <si>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</si>
  <si>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</si>
  <si>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</si>
  <si>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</si>
  <si>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</si>
  <si>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</si>
  <si>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</si>
  <si>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</si>
  <si>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</si>
  <si>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</si>
  <si>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</si>
  <si>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</si>
  <si>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</si>
  <si>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</si>
  <si>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</si>
  <si>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</si>
  <si>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</si>
  <si>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</si>
  <si>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</si>
  <si>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</si>
  <si>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</si>
  <si>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</si>
  <si>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</si>
  <si>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</si>
  <si>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</si>
  <si>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</si>
  <si>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</si>
  <si>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</si>
  <si>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</si>
  <si>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</si>
  <si>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</si>
  <si>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</si>
  <si>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</si>
  <si>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</si>
  <si>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</si>
  <si>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</si>
  <si>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</si>
  <si>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</si>
  <si>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</si>
  <si>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</si>
  <si>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</si>
  <si>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</si>
  <si>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</si>
  <si>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</si>
  <si>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</si>
  <si>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</si>
  <si>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</si>
  <si>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</si>
  <si>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</si>
  <si>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</si>
  <si>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</si>
  <si>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</si>
  <si>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</si>
  <si>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</si>
  <si>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</si>
  <si>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</si>
  <si>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</si>
  <si>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</si>
  <si>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</si>
  <si>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</si>
  <si>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</si>
  <si>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</si>
  <si>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</si>
  <si>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</si>
  <si>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</si>
  <si>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</si>
  <si>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</si>
  <si>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</si>
  <si>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</si>
  <si>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</si>
  <si>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</si>
  <si>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</si>
  <si>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</si>
  <si>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</si>
  <si>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</si>
  <si>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</si>
  <si>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</si>
  <si>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</si>
  <si>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</si>
  <si>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</si>
  <si>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</si>
  <si>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</si>
  <si>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</si>
  <si>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</si>
  <si>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</si>
  <si>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</si>
  <si>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</si>
  <si>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</si>
  <si>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</si>
  <si>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</si>
  <si>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</si>
  <si>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</si>
  <si>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</si>
  <si>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</si>
  <si>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</si>
  <si>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</si>
  <si>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</si>
  <si>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</si>
  <si>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</si>
  <si>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</si>
  <si>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</si>
  <si>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</si>
  <si>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</si>
  <si>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</si>
  <si>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</si>
  <si>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</si>
  <si>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</si>
  <si>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</si>
  <si>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</si>
  <si>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</si>
  <si>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</si>
  <si>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</si>
  <si>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</si>
  <si>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</si>
  <si>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</si>
  <si>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</si>
  <si>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</si>
  <si>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</si>
  <si>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</si>
  <si>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</si>
  <si>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</si>
  <si>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</si>
  <si>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</si>
  <si>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</si>
  <si>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</si>
  <si>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</si>
  <si>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51450SVEUČILIŠTE J. J. STROSSMAYERA U OSIJEKU - KINEZIOLOŠKI FAKULTET OSIJEK</t>
  </si>
  <si>
    <t>15.09.2021.</t>
  </si>
  <si>
    <t>Marija Zelić</t>
  </si>
  <si>
    <t>031 559-303</t>
  </si>
  <si>
    <t>mzelic@kifos.hr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</si>
</sst>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Normalno" xfId="0" builtinId="0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abSelected="1" topLeftCell="A10" workbookViewId="0">
      <selection activeCell="C7" sqref="C7:E7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0" t="s">
        <v>3498</v>
      </c>
      <c r="D3" s="261"/>
      <c r="E3" s="262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3" t="s">
        <v>3499</v>
      </c>
      <c r="D4" s="264"/>
      <c r="E4" s="265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3" t="s">
        <v>3500</v>
      </c>
      <c r="D5" s="264"/>
      <c r="E5" s="265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3" t="s">
        <v>3501</v>
      </c>
      <c r="D6" s="264"/>
      <c r="E6" s="265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3" t="s">
        <v>3502</v>
      </c>
      <c r="D7" s="264"/>
      <c r="E7" s="265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8" t="s">
        <v>1983</v>
      </c>
      <c r="C9" s="267"/>
      <c r="D9" s="267"/>
      <c r="E9" s="267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8" t="s">
        <v>3</v>
      </c>
      <c r="C10" s="267"/>
      <c r="D10" s="267"/>
      <c r="E10" s="267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6"/>
      <c r="C11" s="267"/>
      <c r="D11" s="267"/>
      <c r="E11" s="267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5717087</v>
      </c>
      <c r="D14" s="161">
        <f>+D15+D16</f>
        <v>5822875</v>
      </c>
      <c r="E14" s="161">
        <f>+E15+E16</f>
        <v>5827380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5717087</v>
      </c>
      <c r="D15" s="164">
        <f>'PLAN PRIHODA I PRIMITAKA '!D67</f>
        <v>5822875</v>
      </c>
      <c r="E15" s="164">
        <f>'PLAN PRIHODA I PRIMITAKA '!D107</f>
        <v>5827380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5689531</v>
      </c>
      <c r="D17" s="168">
        <f>+D18+D19</f>
        <v>5822875</v>
      </c>
      <c r="E17" s="168">
        <f>+E18+E19</f>
        <v>5827380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5659531</v>
      </c>
      <c r="D18" s="170">
        <f>'PLAN RASHODA I IZDATAKA'!D72</f>
        <v>5792245</v>
      </c>
      <c r="E18" s="170">
        <f>'PLAN RASHODA I IZDATAKA'!D92</f>
        <v>5796504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30000</v>
      </c>
      <c r="D19" s="170">
        <f>'PLAN RASHODA I IZDATAKA'!D80</f>
        <v>30630</v>
      </c>
      <c r="E19" s="170">
        <f>'PLAN RASHODA I IZDATAKA'!D100</f>
        <v>30876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27556</v>
      </c>
      <c r="D20" s="161">
        <f>+D14-D17</f>
        <v>0</v>
      </c>
      <c r="E20" s="161">
        <f>+E14-E17</f>
        <v>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6"/>
      <c r="C21" s="267"/>
      <c r="D21" s="267"/>
      <c r="E21" s="267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22444</v>
      </c>
      <c r="D23" s="169">
        <f>'PLAN PRIHODA I PRIMITAKA '!D45</f>
        <v>50000</v>
      </c>
      <c r="E23" s="169">
        <f>'PLAN PRIHODA I PRIMITAKA '!D85</f>
        <v>50000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-50000</v>
      </c>
      <c r="D24" s="173">
        <f>'PLAN PRIHODA I PRIMITAKA '!D47</f>
        <v>-50000</v>
      </c>
      <c r="E24" s="174">
        <f>'PLAN PRIHODA I PRIMITAKA '!D87</f>
        <v>-50000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6"/>
      <c r="C25" s="267"/>
      <c r="D25" s="267"/>
      <c r="E25" s="267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6"/>
      <c r="C30" s="267"/>
      <c r="D30" s="267"/>
      <c r="E30" s="267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G6" sqref="G6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5201987</v>
      </c>
      <c r="H3" s="182">
        <v>5256120</v>
      </c>
      <c r="I3" s="182">
        <v>5256092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31</v>
      </c>
      <c r="D4" s="136" t="str">
        <f t="shared" ref="D4:D67" si="1">IFERROR(VLOOKUP(E4,$Q$6:$T$105,4,FALSE),"")</f>
        <v>Vlastiti prihodi</v>
      </c>
      <c r="E4" s="148">
        <v>641320031</v>
      </c>
      <c r="F4" s="188" t="str">
        <f t="shared" ref="F4:F67" si="2">IFERROR(VLOOKUP(E4,$Q$6:$T$105,2,FALSE),"")</f>
        <v>Kamate na depozite po viđenju izvor 31</v>
      </c>
      <c r="G4" s="182">
        <v>100</v>
      </c>
      <c r="H4" s="182">
        <v>100</v>
      </c>
      <c r="I4" s="182">
        <v>100</v>
      </c>
      <c r="K4" s="139" t="str">
        <f t="shared" ref="K4:K67" si="3">LEFT(E4,3)</f>
        <v>641</v>
      </c>
      <c r="L4" s="139" t="str">
        <f t="shared" ref="L4:L67" si="4">LEFT(E4,2)</f>
        <v>64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43</v>
      </c>
      <c r="D5" s="136" t="str">
        <f t="shared" si="1"/>
        <v>Ostali prihodi za posebne namjene</v>
      </c>
      <c r="E5" s="148">
        <v>65264</v>
      </c>
      <c r="F5" s="188" t="str">
        <f t="shared" si="2"/>
        <v>Sufinanciranje cijene usluge, participacije i slično</v>
      </c>
      <c r="G5" s="182">
        <v>450000</v>
      </c>
      <c r="H5" s="182">
        <v>500655</v>
      </c>
      <c r="I5" s="182">
        <v>504188</v>
      </c>
      <c r="K5" s="139" t="str">
        <f t="shared" si="3"/>
        <v>652</v>
      </c>
      <c r="L5" s="139" t="str">
        <f t="shared" si="4"/>
        <v>65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43</v>
      </c>
      <c r="D6" s="136" t="str">
        <f t="shared" si="1"/>
        <v>Ostali prihodi za posebne namjene</v>
      </c>
      <c r="E6" s="148">
        <v>65268</v>
      </c>
      <c r="F6" s="188" t="str">
        <f t="shared" si="2"/>
        <v xml:space="preserve">Ostali prihodi za posebne namjene </v>
      </c>
      <c r="G6" s="182">
        <v>65000</v>
      </c>
      <c r="H6" s="182">
        <v>66000</v>
      </c>
      <c r="I6" s="182">
        <v>67000</v>
      </c>
      <c r="K6" s="139" t="str">
        <f t="shared" si="3"/>
        <v>652</v>
      </c>
      <c r="L6" s="139" t="str">
        <f t="shared" si="4"/>
        <v>65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/>
      </c>
      <c r="B7" s="137" t="str">
        <f>IF(E7="","",VLOOKUP('Opći dio'!$C$3,'Opći dio'!$L$6:$U$137,9,FALSE))</f>
        <v/>
      </c>
      <c r="C7" s="184" t="str">
        <f t="shared" si="0"/>
        <v/>
      </c>
      <c r="D7" s="136" t="str">
        <f t="shared" si="1"/>
        <v/>
      </c>
      <c r="E7" s="148"/>
      <c r="F7" s="188" t="str">
        <f t="shared" si="2"/>
        <v/>
      </c>
      <c r="G7" s="182"/>
      <c r="H7" s="182"/>
      <c r="I7" s="182"/>
      <c r="K7" s="139" t="str">
        <f t="shared" si="3"/>
        <v/>
      </c>
      <c r="L7" s="139" t="str">
        <f t="shared" si="4"/>
        <v/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/>
      </c>
      <c r="B8" s="137" t="str">
        <f>IF(E8="","",VLOOKUP('Opći dio'!$C$3,'Opći dio'!$L$6:$U$137,9,FALSE))</f>
        <v/>
      </c>
      <c r="C8" s="184" t="str">
        <f t="shared" si="0"/>
        <v/>
      </c>
      <c r="D8" s="136" t="str">
        <f t="shared" si="1"/>
        <v/>
      </c>
      <c r="E8" s="148"/>
      <c r="F8" s="188" t="str">
        <f t="shared" si="2"/>
        <v/>
      </c>
      <c r="G8" s="182"/>
      <c r="H8" s="182"/>
      <c r="I8" s="182"/>
      <c r="K8" s="139" t="str">
        <f t="shared" si="3"/>
        <v/>
      </c>
      <c r="L8" s="139" t="str">
        <f t="shared" si="4"/>
        <v/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/>
      </c>
      <c r="B9" s="137" t="str">
        <f>IF(E9="","",VLOOKUP('Opći dio'!$C$3,'Opći dio'!$L$6:$U$137,9,FALSE))</f>
        <v/>
      </c>
      <c r="C9" s="184" t="str">
        <f t="shared" si="0"/>
        <v/>
      </c>
      <c r="D9" s="136" t="str">
        <f t="shared" si="1"/>
        <v/>
      </c>
      <c r="E9" s="148"/>
      <c r="F9" s="188" t="str">
        <f t="shared" si="2"/>
        <v/>
      </c>
      <c r="G9" s="182"/>
      <c r="H9" s="182"/>
      <c r="I9" s="182"/>
      <c r="K9" s="139" t="str">
        <f t="shared" si="3"/>
        <v/>
      </c>
      <c r="L9" s="139" t="str">
        <f t="shared" si="4"/>
        <v/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/>
      </c>
      <c r="B10" s="137" t="str">
        <f>IF(E10="","",VLOOKUP('Opći dio'!$C$3,'Opći dio'!$L$6:$U$137,9,FALSE))</f>
        <v/>
      </c>
      <c r="C10" s="184" t="str">
        <f t="shared" si="0"/>
        <v/>
      </c>
      <c r="D10" s="136" t="str">
        <f t="shared" si="1"/>
        <v/>
      </c>
      <c r="E10" s="148"/>
      <c r="F10" s="188" t="str">
        <f t="shared" si="2"/>
        <v/>
      </c>
      <c r="G10" s="182"/>
      <c r="H10" s="182"/>
      <c r="I10" s="182"/>
      <c r="K10" s="139" t="str">
        <f t="shared" si="3"/>
        <v/>
      </c>
      <c r="L10" s="139" t="str">
        <f t="shared" si="4"/>
        <v/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7"/>
  <sheetViews>
    <sheetView showGridLines="0" zoomScaleNormal="100" workbookViewId="0">
      <pane ySplit="2" topLeftCell="A3" activePane="bottomLeft" state="frozen"/>
      <selection pane="bottomLeft" activeCell="I64" sqref="I64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65</v>
      </c>
      <c r="H3" s="144" t="str">
        <f>IFERROR(VLOOKUP(G3,$X$6:$Y$297,2,FALSE),"")</f>
        <v>REDOVNA DJELATNOST SVEUČILIŠTA U OSIJEKU</v>
      </c>
      <c r="I3" s="182">
        <v>3607578</v>
      </c>
      <c r="J3" s="182">
        <v>3608007</v>
      </c>
      <c r="K3" s="182">
        <v>3607979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3132</v>
      </c>
      <c r="F4" s="144" t="str">
        <f t="shared" ref="F4:F67" si="3">IFERROR(VLOOKUP(E4,$R$5:$T$129,2,FALSE),"")</f>
        <v>Doprinosi za obvezno zdravstveno osiguranje</v>
      </c>
      <c r="G4" s="183" t="s">
        <v>65</v>
      </c>
      <c r="H4" s="144" t="str">
        <f t="shared" ref="H4:H67" si="4">IFERROR(VLOOKUP(G4,$X$6:$Y$297,2,FALSE),"")</f>
        <v>REDOVNA DJELATNOST SVEUČILIŠTA U OSIJEKU</v>
      </c>
      <c r="I4" s="182">
        <v>563000</v>
      </c>
      <c r="J4" s="182">
        <v>563000</v>
      </c>
      <c r="K4" s="182">
        <v>563000</v>
      </c>
      <c r="M4" s="139" t="str">
        <f t="shared" ref="M4:M67" si="5">LEFT(E4,3)</f>
        <v>313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3121</v>
      </c>
      <c r="F5" s="144" t="str">
        <f t="shared" si="3"/>
        <v>Ostali rashodi za zaposlene</v>
      </c>
      <c r="G5" s="183" t="s">
        <v>65</v>
      </c>
      <c r="H5" s="144" t="str">
        <f t="shared" si="4"/>
        <v>REDOVNA DJELATNOST SVEUČILIŠTA U OSIJEKU</v>
      </c>
      <c r="I5" s="182">
        <v>125907</v>
      </c>
      <c r="J5" s="182">
        <v>125907</v>
      </c>
      <c r="K5" s="182">
        <v>125907</v>
      </c>
      <c r="M5" s="139" t="str">
        <f t="shared" si="5"/>
        <v>312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65</v>
      </c>
      <c r="H6" s="144" t="str">
        <f t="shared" si="4"/>
        <v>REDOVNA DJELATNOST SVEUČILIŠTA U OSIJEKU</v>
      </c>
      <c r="I6" s="182">
        <v>157813</v>
      </c>
      <c r="J6" s="182">
        <v>157813</v>
      </c>
      <c r="K6" s="182">
        <v>157813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183" t="s">
        <v>65</v>
      </c>
      <c r="H7" s="144" t="str">
        <f t="shared" si="4"/>
        <v>REDOVNA DJELATNOST SVEUČILIŠTA U OSIJEKU</v>
      </c>
      <c r="I7" s="182">
        <v>7000</v>
      </c>
      <c r="J7" s="182">
        <v>7000</v>
      </c>
      <c r="K7" s="182">
        <v>7000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3295</v>
      </c>
      <c r="F8" s="144" t="str">
        <f t="shared" si="3"/>
        <v>Pristojbe i naknade</v>
      </c>
      <c r="G8" s="183" t="s">
        <v>65</v>
      </c>
      <c r="H8" s="144" t="str">
        <f t="shared" si="4"/>
        <v>REDOVNA DJELATNOST SVEUČILIŠTA U OSIJEKU</v>
      </c>
      <c r="I8" s="182">
        <v>10315</v>
      </c>
      <c r="J8" s="182">
        <v>10315</v>
      </c>
      <c r="K8" s="182">
        <v>10315</v>
      </c>
      <c r="M8" s="139" t="str">
        <f t="shared" si="5"/>
        <v>329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3237</v>
      </c>
      <c r="F9" s="144" t="str">
        <f t="shared" si="3"/>
        <v>Intelektualne i osobne usluge</v>
      </c>
      <c r="G9" s="183" t="s">
        <v>777</v>
      </c>
      <c r="H9" s="144" t="str">
        <f t="shared" si="4"/>
        <v>PROGRAMI VJEŽBAONICA VISOKIH UČILIŠTA</v>
      </c>
      <c r="I9" s="182">
        <v>15327</v>
      </c>
      <c r="J9" s="182">
        <v>15403</v>
      </c>
      <c r="K9" s="182">
        <v>15403</v>
      </c>
      <c r="M9" s="139" t="str">
        <f t="shared" si="5"/>
        <v>323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3111</v>
      </c>
      <c r="F10" s="144" t="str">
        <f t="shared" si="3"/>
        <v>Plaće za redovan rad</v>
      </c>
      <c r="G10" s="183" t="s">
        <v>775</v>
      </c>
      <c r="H10" s="144" t="str">
        <f t="shared" si="4"/>
        <v>PROGRAMSKO FINANCIRANJE JAVNIH VISOKIH UČILIŠTA</v>
      </c>
      <c r="I10" s="182">
        <v>38000</v>
      </c>
      <c r="J10" s="182">
        <v>38000</v>
      </c>
      <c r="K10" s="182">
        <v>38000</v>
      </c>
      <c r="M10" s="139" t="str">
        <f t="shared" si="5"/>
        <v>311</v>
      </c>
      <c r="N10" s="139" t="str">
        <f t="shared" si="6"/>
        <v>31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3132</v>
      </c>
      <c r="F11" s="144" t="str">
        <f t="shared" si="3"/>
        <v>Doprinosi za obvezno zdravstveno osiguranje</v>
      </c>
      <c r="G11" s="183" t="s">
        <v>775</v>
      </c>
      <c r="H11" s="144" t="str">
        <f t="shared" si="4"/>
        <v>PROGRAMSKO FINANCIRANJE JAVNIH VISOKIH UČILIŠTA</v>
      </c>
      <c r="I11" s="182">
        <v>7000</v>
      </c>
      <c r="J11" s="182">
        <v>7000</v>
      </c>
      <c r="K11" s="182">
        <v>7000</v>
      </c>
      <c r="M11" s="139" t="str">
        <f t="shared" si="5"/>
        <v>313</v>
      </c>
      <c r="N11" s="139" t="str">
        <f t="shared" si="6"/>
        <v>31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3211</v>
      </c>
      <c r="F12" s="144" t="str">
        <f t="shared" si="3"/>
        <v>Službena putovanja</v>
      </c>
      <c r="G12" s="183" t="s">
        <v>775</v>
      </c>
      <c r="H12" s="144" t="str">
        <f t="shared" si="4"/>
        <v>PROGRAMSKO FINANCIRANJE JAVNIH VISOKIH UČILIŠTA</v>
      </c>
      <c r="I12" s="182">
        <v>31500</v>
      </c>
      <c r="J12" s="182">
        <v>31500</v>
      </c>
      <c r="K12" s="182">
        <v>31500</v>
      </c>
      <c r="M12" s="139" t="str">
        <f t="shared" si="5"/>
        <v>321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3213</v>
      </c>
      <c r="F13" s="144" t="str">
        <f t="shared" si="3"/>
        <v>Stručno usavršavanje zaposlenika</v>
      </c>
      <c r="G13" s="183" t="s">
        <v>775</v>
      </c>
      <c r="H13" s="144" t="str">
        <f t="shared" si="4"/>
        <v>PROGRAMSKO FINANCIRANJE JAVNIH VISOKIH UČILIŠTA</v>
      </c>
      <c r="I13" s="182">
        <v>15000</v>
      </c>
      <c r="J13" s="182">
        <v>15000</v>
      </c>
      <c r="K13" s="182">
        <v>15000</v>
      </c>
      <c r="M13" s="139" t="str">
        <f t="shared" si="5"/>
        <v>321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3221</v>
      </c>
      <c r="F14" s="144" t="str">
        <f t="shared" si="3"/>
        <v>Uredski materijal i ostali materijalni rashodi</v>
      </c>
      <c r="G14" s="183" t="s">
        <v>775</v>
      </c>
      <c r="H14" s="144" t="str">
        <f t="shared" si="4"/>
        <v>PROGRAMSKO FINANCIRANJE JAVNIH VISOKIH UČILIŠTA</v>
      </c>
      <c r="I14" s="182">
        <v>41000</v>
      </c>
      <c r="J14" s="182">
        <v>41000</v>
      </c>
      <c r="K14" s="182">
        <v>41000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3223</v>
      </c>
      <c r="F15" s="144" t="str">
        <f t="shared" si="3"/>
        <v>Energija</v>
      </c>
      <c r="G15" s="183" t="s">
        <v>775</v>
      </c>
      <c r="H15" s="144" t="str">
        <f t="shared" si="4"/>
        <v>PROGRAMSKO FINANCIRANJE JAVNIH VISOKIH UČILIŠTA</v>
      </c>
      <c r="I15" s="182">
        <v>200</v>
      </c>
      <c r="J15" s="182">
        <v>200</v>
      </c>
      <c r="K15" s="182">
        <v>200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3225</v>
      </c>
      <c r="F16" s="144" t="str">
        <f t="shared" si="3"/>
        <v>Sitni inventar i auto gume</v>
      </c>
      <c r="G16" s="183" t="s">
        <v>775</v>
      </c>
      <c r="H16" s="144" t="str">
        <f t="shared" si="4"/>
        <v>PROGRAMSKO FINANCIRANJE JAVNIH VISOKIH UČILIŠTA</v>
      </c>
      <c r="I16" s="182">
        <v>5500</v>
      </c>
      <c r="J16" s="182">
        <v>5500</v>
      </c>
      <c r="K16" s="182">
        <v>5500</v>
      </c>
      <c r="M16" s="139" t="str">
        <f t="shared" si="5"/>
        <v>322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3231</v>
      </c>
      <c r="F17" s="144" t="str">
        <f t="shared" si="3"/>
        <v>Usluge telefona, pošte i prijevoza</v>
      </c>
      <c r="G17" s="183" t="s">
        <v>775</v>
      </c>
      <c r="H17" s="144" t="str">
        <f t="shared" si="4"/>
        <v>PROGRAMSKO FINANCIRANJE JAVNIH VISOKIH UČILIŠTA</v>
      </c>
      <c r="I17" s="182">
        <v>6000</v>
      </c>
      <c r="J17" s="182">
        <v>6000</v>
      </c>
      <c r="K17" s="182">
        <v>6000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3232</v>
      </c>
      <c r="F18" s="144" t="str">
        <f t="shared" si="3"/>
        <v>Usluge tekućeg i investicijskog održavanja</v>
      </c>
      <c r="G18" s="183" t="s">
        <v>775</v>
      </c>
      <c r="H18" s="144" t="str">
        <f t="shared" si="4"/>
        <v>PROGRAMSKO FINANCIRANJE JAVNIH VISOKIH UČILIŠTA</v>
      </c>
      <c r="I18" s="182">
        <v>10000</v>
      </c>
      <c r="J18" s="182">
        <v>10000</v>
      </c>
      <c r="K18" s="182">
        <v>10000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3233</v>
      </c>
      <c r="F19" s="144" t="str">
        <f t="shared" si="3"/>
        <v>Usluge promidžbe i informiranja</v>
      </c>
      <c r="G19" s="183" t="s">
        <v>775</v>
      </c>
      <c r="H19" s="144" t="str">
        <f t="shared" si="4"/>
        <v>PROGRAMSKO FINANCIRANJE JAVNIH VISOKIH UČILIŠTA</v>
      </c>
      <c r="I19" s="182">
        <v>1000</v>
      </c>
      <c r="J19" s="182">
        <v>1000</v>
      </c>
      <c r="K19" s="182">
        <v>1000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3234</v>
      </c>
      <c r="F20" s="144" t="str">
        <f t="shared" si="3"/>
        <v>Komunalne usluge</v>
      </c>
      <c r="G20" s="183" t="s">
        <v>775</v>
      </c>
      <c r="H20" s="144" t="str">
        <f t="shared" si="4"/>
        <v>PROGRAMSKO FINANCIRANJE JAVNIH VISOKIH UČILIŠTA</v>
      </c>
      <c r="I20" s="182">
        <v>2000</v>
      </c>
      <c r="J20" s="182">
        <v>2000</v>
      </c>
      <c r="K20" s="182">
        <v>2000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3235</v>
      </c>
      <c r="F21" s="144" t="str">
        <f t="shared" si="3"/>
        <v>Zakupnine i najamnine</v>
      </c>
      <c r="G21" s="183" t="s">
        <v>775</v>
      </c>
      <c r="H21" s="144" t="str">
        <f t="shared" si="4"/>
        <v>PROGRAMSKO FINANCIRANJE JAVNIH VISOKIH UČILIŠTA</v>
      </c>
      <c r="I21" s="182">
        <v>71000</v>
      </c>
      <c r="J21" s="182">
        <v>71000</v>
      </c>
      <c r="K21" s="182">
        <v>71000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3237</v>
      </c>
      <c r="F22" s="144" t="str">
        <f t="shared" si="3"/>
        <v>Intelektualne i osobne usluge</v>
      </c>
      <c r="G22" s="183" t="s">
        <v>775</v>
      </c>
      <c r="H22" s="144" t="str">
        <f t="shared" si="4"/>
        <v>PROGRAMSKO FINANCIRANJE JAVNIH VISOKIH UČILIŠTA</v>
      </c>
      <c r="I22" s="182">
        <v>445647</v>
      </c>
      <c r="J22" s="182">
        <v>499275</v>
      </c>
      <c r="K22" s="182">
        <v>499275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3238</v>
      </c>
      <c r="F23" s="144" t="str">
        <f t="shared" si="3"/>
        <v>Računalne usluge</v>
      </c>
      <c r="G23" s="183" t="s">
        <v>775</v>
      </c>
      <c r="H23" s="144" t="str">
        <f t="shared" si="4"/>
        <v>PROGRAMSKO FINANCIRANJE JAVNIH VISOKIH UČILIŠTA</v>
      </c>
      <c r="I23" s="182">
        <v>5000</v>
      </c>
      <c r="J23" s="182">
        <v>5000</v>
      </c>
      <c r="K23" s="182">
        <v>5000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3239</v>
      </c>
      <c r="F24" s="144" t="str">
        <f t="shared" si="3"/>
        <v>Ostale usluge</v>
      </c>
      <c r="G24" s="183" t="s">
        <v>775</v>
      </c>
      <c r="H24" s="144" t="str">
        <f t="shared" si="4"/>
        <v>PROGRAMSKO FINANCIRANJE JAVNIH VISOKIH UČILIŠTA</v>
      </c>
      <c r="I24" s="182">
        <v>13000</v>
      </c>
      <c r="J24" s="182">
        <v>13000</v>
      </c>
      <c r="K24" s="182">
        <v>13000</v>
      </c>
      <c r="M24" s="139" t="str">
        <f t="shared" si="5"/>
        <v>323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3241</v>
      </c>
      <c r="F25" s="144" t="str">
        <f t="shared" si="3"/>
        <v>Naknade troškova osobama izvan radnog odnosa</v>
      </c>
      <c r="G25" s="183" t="s">
        <v>775</v>
      </c>
      <c r="H25" s="144" t="str">
        <f t="shared" si="4"/>
        <v>PROGRAMSKO FINANCIRANJE JAVNIH VISOKIH UČILIŠTA</v>
      </c>
      <c r="I25" s="182">
        <v>8000</v>
      </c>
      <c r="J25" s="182">
        <v>8000</v>
      </c>
      <c r="K25" s="182">
        <v>8000</v>
      </c>
      <c r="M25" s="139" t="str">
        <f t="shared" si="5"/>
        <v>324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3294</v>
      </c>
      <c r="F26" s="144" t="str">
        <f t="shared" si="3"/>
        <v>Članarine i norme</v>
      </c>
      <c r="G26" s="183" t="s">
        <v>775</v>
      </c>
      <c r="H26" s="144" t="str">
        <f t="shared" si="4"/>
        <v>PROGRAMSKO FINANCIRANJE JAVNIH VISOKIH UČILIŠTA</v>
      </c>
      <c r="I26" s="182">
        <v>3000</v>
      </c>
      <c r="J26" s="182">
        <v>3000</v>
      </c>
      <c r="K26" s="182">
        <v>3000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3299</v>
      </c>
      <c r="F27" s="144" t="str">
        <f t="shared" si="3"/>
        <v>Ostali nespomenuti rashodi poslovanja</v>
      </c>
      <c r="G27" s="183" t="s">
        <v>775</v>
      </c>
      <c r="H27" s="144" t="str">
        <f t="shared" si="4"/>
        <v>PROGRAMSKO FINANCIRANJE JAVNIH VISOKIH UČILIŠTA</v>
      </c>
      <c r="I27" s="182">
        <v>7000</v>
      </c>
      <c r="J27" s="182">
        <v>7000</v>
      </c>
      <c r="K27" s="182">
        <v>7000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3431</v>
      </c>
      <c r="F28" s="144" t="str">
        <f t="shared" si="3"/>
        <v>Bankarske usluge i usluge platnog prometa</v>
      </c>
      <c r="G28" s="183" t="s">
        <v>775</v>
      </c>
      <c r="H28" s="144" t="str">
        <f t="shared" si="4"/>
        <v>PROGRAMSKO FINANCIRANJE JAVNIH VISOKIH UČILIŠTA</v>
      </c>
      <c r="I28" s="182">
        <v>5000</v>
      </c>
      <c r="J28" s="182">
        <v>5000</v>
      </c>
      <c r="K28" s="182">
        <v>5000</v>
      </c>
      <c r="M28" s="139" t="str">
        <f t="shared" si="5"/>
        <v>343</v>
      </c>
      <c r="N28" s="139" t="str">
        <f t="shared" si="6"/>
        <v>34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149">
        <v>3432</v>
      </c>
      <c r="F29" s="144" t="str">
        <f t="shared" si="3"/>
        <v>Negativne tečajne razlike i razlike zbog primjene valutne kl</v>
      </c>
      <c r="G29" s="183" t="s">
        <v>775</v>
      </c>
      <c r="H29" s="144" t="str">
        <f t="shared" si="4"/>
        <v>PROGRAMSKO FINANCIRANJE JAVNIH VISOKIH UČILIŠTA</v>
      </c>
      <c r="I29" s="182">
        <v>200</v>
      </c>
      <c r="J29" s="182">
        <v>200</v>
      </c>
      <c r="K29" s="182">
        <v>200</v>
      </c>
      <c r="M29" s="139" t="str">
        <f t="shared" si="5"/>
        <v>343</v>
      </c>
      <c r="N29" s="139" t="str">
        <f t="shared" si="6"/>
        <v>34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/>
      </c>
      <c r="B30" s="143" t="str">
        <f>IF(C30="","",VLOOKUP('Opći dio'!$C$3,'Opći dio'!$L$6:$U$137,9,FALSE))</f>
        <v/>
      </c>
      <c r="C30" s="149"/>
      <c r="D30" s="144" t="str">
        <f t="shared" si="2"/>
        <v/>
      </c>
      <c r="E30" s="149"/>
      <c r="F30" s="144" t="str">
        <f t="shared" si="3"/>
        <v/>
      </c>
      <c r="G30" s="183"/>
      <c r="H30" s="144" t="str">
        <f t="shared" si="4"/>
        <v/>
      </c>
      <c r="I30" s="182"/>
      <c r="J30" s="182"/>
      <c r="K30" s="182"/>
      <c r="M30" s="139" t="str">
        <f t="shared" si="5"/>
        <v/>
      </c>
      <c r="N30" s="139" t="str">
        <f t="shared" si="6"/>
        <v/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31</v>
      </c>
      <c r="D31" s="144" t="str">
        <f t="shared" si="2"/>
        <v>Vlastiti prihodi</v>
      </c>
      <c r="E31" s="149">
        <v>3431</v>
      </c>
      <c r="F31" s="144" t="str">
        <f t="shared" si="3"/>
        <v>Bankarske usluge i usluge platnog prometa</v>
      </c>
      <c r="G31" s="183" t="s">
        <v>181</v>
      </c>
      <c r="H31" s="144" t="str">
        <f t="shared" si="4"/>
        <v>REDOVNA DJELATNOST SVEUČILIŠTA U OSIJEKU (IZ EVIDENCIJSKIH PRIHODA)</v>
      </c>
      <c r="I31" s="182">
        <v>100</v>
      </c>
      <c r="J31" s="182">
        <v>100</v>
      </c>
      <c r="K31" s="182">
        <v>100</v>
      </c>
      <c r="M31" s="139" t="str">
        <f t="shared" si="5"/>
        <v>343</v>
      </c>
      <c r="N31" s="139" t="str">
        <f t="shared" si="6"/>
        <v>34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/>
      </c>
      <c r="B32" s="143" t="str">
        <f>IF(C32="","",VLOOKUP('Opći dio'!$C$3,'Opći dio'!$L$6:$U$137,9,FALSE))</f>
        <v/>
      </c>
      <c r="C32" s="149"/>
      <c r="D32" s="144" t="str">
        <f t="shared" si="2"/>
        <v/>
      </c>
      <c r="E32" s="149"/>
      <c r="F32" s="144" t="str">
        <f t="shared" si="3"/>
        <v/>
      </c>
      <c r="G32" s="183"/>
      <c r="H32" s="144" t="str">
        <f t="shared" si="4"/>
        <v/>
      </c>
      <c r="I32" s="182"/>
      <c r="J32" s="182"/>
      <c r="K32" s="182"/>
      <c r="M32" s="139" t="str">
        <f t="shared" si="5"/>
        <v/>
      </c>
      <c r="N32" s="139" t="str">
        <f t="shared" si="6"/>
        <v/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43</v>
      </c>
      <c r="D33" s="144" t="str">
        <f t="shared" si="2"/>
        <v>Ostali prihodi za posebne namjene</v>
      </c>
      <c r="E33" s="149">
        <v>3111</v>
      </c>
      <c r="F33" s="144" t="str">
        <f t="shared" si="3"/>
        <v>Plaće za redovan rad</v>
      </c>
      <c r="G33" s="183" t="s">
        <v>181</v>
      </c>
      <c r="H33" s="144" t="str">
        <f t="shared" si="4"/>
        <v>REDOVNA DJELATNOST SVEUČILIŠTA U OSIJEKU (IZ EVIDENCIJSKIH PRIHODA)</v>
      </c>
      <c r="I33" s="182">
        <v>0</v>
      </c>
      <c r="J33" s="182">
        <v>30630</v>
      </c>
      <c r="K33" s="182">
        <v>30875</v>
      </c>
      <c r="M33" s="139" t="str">
        <f t="shared" si="5"/>
        <v>311</v>
      </c>
      <c r="N33" s="139" t="str">
        <f t="shared" si="6"/>
        <v>31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43</v>
      </c>
      <c r="D34" s="144" t="str">
        <f t="shared" si="2"/>
        <v>Ostali prihodi za posebne namjene</v>
      </c>
      <c r="E34" s="149">
        <v>3121</v>
      </c>
      <c r="F34" s="144" t="str">
        <f t="shared" si="3"/>
        <v>Ostali rashodi za zaposlene</v>
      </c>
      <c r="G34" s="183" t="s">
        <v>181</v>
      </c>
      <c r="H34" s="144" t="str">
        <f t="shared" si="4"/>
        <v>REDOVNA DJELATNOST SVEUČILIŠTA U OSIJEKU (IZ EVIDENCIJSKIH PRIHODA)</v>
      </c>
      <c r="I34" s="182">
        <v>50000</v>
      </c>
      <c r="J34" s="182">
        <v>51050</v>
      </c>
      <c r="K34" s="182">
        <v>51459</v>
      </c>
      <c r="M34" s="139" t="str">
        <f t="shared" si="5"/>
        <v>312</v>
      </c>
      <c r="N34" s="139" t="str">
        <f t="shared" si="6"/>
        <v>31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43</v>
      </c>
      <c r="D35" s="144" t="str">
        <f t="shared" si="2"/>
        <v>Ostali prihodi za posebne namjene</v>
      </c>
      <c r="E35" s="149">
        <v>3132</v>
      </c>
      <c r="F35" s="144" t="str">
        <f t="shared" si="3"/>
        <v>Doprinosi za obvezno zdravstveno osiguranje</v>
      </c>
      <c r="G35" s="183" t="s">
        <v>181</v>
      </c>
      <c r="H35" s="144" t="str">
        <f t="shared" si="4"/>
        <v>REDOVNA DJELATNOST SVEUČILIŠTA U OSIJEKU (IZ EVIDENCIJSKIH PRIHODA)</v>
      </c>
      <c r="I35" s="182">
        <v>0</v>
      </c>
      <c r="J35" s="182">
        <v>5616</v>
      </c>
      <c r="K35" s="182">
        <v>5661</v>
      </c>
      <c r="M35" s="139" t="str">
        <f t="shared" si="5"/>
        <v>313</v>
      </c>
      <c r="N35" s="139" t="str">
        <f t="shared" si="6"/>
        <v>31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43</v>
      </c>
      <c r="D36" s="144" t="str">
        <f t="shared" si="2"/>
        <v>Ostali prihodi za posebne namjene</v>
      </c>
      <c r="E36" s="149">
        <v>3211</v>
      </c>
      <c r="F36" s="144" t="str">
        <f t="shared" si="3"/>
        <v>Službena putovanja</v>
      </c>
      <c r="G36" s="183" t="s">
        <v>181</v>
      </c>
      <c r="H36" s="144" t="str">
        <f t="shared" si="4"/>
        <v>REDOVNA DJELATNOST SVEUČILIŠTA U OSIJEKU (IZ EVIDENCIJSKIH PRIHODA)</v>
      </c>
      <c r="I36" s="182">
        <v>34000</v>
      </c>
      <c r="J36" s="182">
        <v>34620</v>
      </c>
      <c r="K36" s="182">
        <v>34884</v>
      </c>
      <c r="M36" s="139" t="str">
        <f t="shared" si="5"/>
        <v>321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43</v>
      </c>
      <c r="D37" s="144" t="str">
        <f t="shared" si="2"/>
        <v>Ostali prihodi za posebne namjene</v>
      </c>
      <c r="E37" s="149">
        <v>3213</v>
      </c>
      <c r="F37" s="144" t="str">
        <f t="shared" si="3"/>
        <v>Stručno usavršavanje zaposlenika</v>
      </c>
      <c r="G37" s="183" t="s">
        <v>181</v>
      </c>
      <c r="H37" s="144" t="str">
        <f t="shared" si="4"/>
        <v>REDOVNA DJELATNOST SVEUČILIŠTA U OSIJEKU (IZ EVIDENCIJSKIH PRIHODA)</v>
      </c>
      <c r="I37" s="182">
        <v>15000</v>
      </c>
      <c r="J37" s="182">
        <v>15315</v>
      </c>
      <c r="K37" s="182">
        <v>15438</v>
      </c>
      <c r="M37" s="139" t="str">
        <f t="shared" si="5"/>
        <v>321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43</v>
      </c>
      <c r="D38" s="144" t="str">
        <f t="shared" si="2"/>
        <v>Ostali prihodi za posebne namjene</v>
      </c>
      <c r="E38" s="149">
        <v>3214</v>
      </c>
      <c r="F38" s="144" t="str">
        <f t="shared" si="3"/>
        <v>Ostale naknade troškova zaposlenima</v>
      </c>
      <c r="G38" s="183" t="s">
        <v>181</v>
      </c>
      <c r="H38" s="144" t="str">
        <f t="shared" si="4"/>
        <v>REDOVNA DJELATNOST SVEUČILIŠTA U OSIJEKU (IZ EVIDENCIJSKIH PRIHODA)</v>
      </c>
      <c r="I38" s="182">
        <v>15000</v>
      </c>
      <c r="J38" s="182">
        <v>15315</v>
      </c>
      <c r="K38" s="182">
        <v>15438</v>
      </c>
      <c r="M38" s="139" t="str">
        <f t="shared" si="5"/>
        <v>321</v>
      </c>
      <c r="N38" s="139" t="str">
        <f t="shared" si="6"/>
        <v>32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43</v>
      </c>
      <c r="D39" s="144" t="str">
        <f t="shared" si="2"/>
        <v>Ostali prihodi za posebne namjene</v>
      </c>
      <c r="E39" s="149">
        <v>3221</v>
      </c>
      <c r="F39" s="144" t="str">
        <f t="shared" si="3"/>
        <v>Uredski materijal i ostali materijalni rashodi</v>
      </c>
      <c r="G39" s="183" t="s">
        <v>181</v>
      </c>
      <c r="H39" s="144" t="str">
        <f t="shared" si="4"/>
        <v>REDOVNA DJELATNOST SVEUČILIŠTA U OSIJEKU (IZ EVIDENCIJSKIH PRIHODA)</v>
      </c>
      <c r="I39" s="182">
        <v>43000</v>
      </c>
      <c r="J39" s="182">
        <v>43903</v>
      </c>
      <c r="K39" s="182">
        <v>44254</v>
      </c>
      <c r="M39" s="139" t="str">
        <f t="shared" si="5"/>
        <v>322</v>
      </c>
      <c r="N39" s="139" t="str">
        <f t="shared" si="6"/>
        <v>32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43</v>
      </c>
      <c r="D40" s="144" t="str">
        <f t="shared" si="2"/>
        <v>Ostali prihodi za posebne namjene</v>
      </c>
      <c r="E40" s="149">
        <v>3223</v>
      </c>
      <c r="F40" s="144" t="str">
        <f t="shared" si="3"/>
        <v>Energija</v>
      </c>
      <c r="G40" s="183" t="s">
        <v>181</v>
      </c>
      <c r="H40" s="144" t="str">
        <f t="shared" si="4"/>
        <v>REDOVNA DJELATNOST SVEUČILIŠTA U OSIJEKU (IZ EVIDENCIJSKIH PRIHODA)</v>
      </c>
      <c r="I40" s="182">
        <v>100</v>
      </c>
      <c r="J40" s="182">
        <v>102</v>
      </c>
      <c r="K40" s="182">
        <v>103</v>
      </c>
      <c r="M40" s="139" t="str">
        <f t="shared" si="5"/>
        <v>322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43</v>
      </c>
      <c r="D41" s="144" t="str">
        <f t="shared" si="2"/>
        <v>Ostali prihodi za posebne namjene</v>
      </c>
      <c r="E41" s="149">
        <v>3224</v>
      </c>
      <c r="F41" s="144" t="str">
        <f t="shared" si="3"/>
        <v>Materijal i dijelovi za tekuće i investicijsko održavanje</v>
      </c>
      <c r="G41" s="183" t="s">
        <v>181</v>
      </c>
      <c r="H41" s="144" t="str">
        <f t="shared" si="4"/>
        <v>REDOVNA DJELATNOST SVEUČILIŠTA U OSIJEKU (IZ EVIDENCIJSKIH PRIHODA)</v>
      </c>
      <c r="I41" s="182">
        <v>5500</v>
      </c>
      <c r="J41" s="182">
        <v>5718</v>
      </c>
      <c r="K41" s="182">
        <v>5763</v>
      </c>
      <c r="M41" s="139" t="str">
        <f t="shared" si="5"/>
        <v>322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43</v>
      </c>
      <c r="D42" s="144" t="str">
        <f t="shared" si="2"/>
        <v>Ostali prihodi za posebne namjene</v>
      </c>
      <c r="E42" s="149">
        <v>3225</v>
      </c>
      <c r="F42" s="144" t="str">
        <f t="shared" si="3"/>
        <v>Sitni inventar i auto gume</v>
      </c>
      <c r="G42" s="183" t="s">
        <v>181</v>
      </c>
      <c r="H42" s="144" t="str">
        <f t="shared" si="4"/>
        <v>REDOVNA DJELATNOST SVEUČILIŠTA U OSIJEKU (IZ EVIDENCIJSKIH PRIHODA)</v>
      </c>
      <c r="I42" s="182">
        <v>25000</v>
      </c>
      <c r="J42" s="182">
        <v>25525</v>
      </c>
      <c r="K42" s="182">
        <v>25729</v>
      </c>
      <c r="M42" s="139" t="str">
        <f t="shared" si="5"/>
        <v>322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43</v>
      </c>
      <c r="D43" s="144" t="str">
        <f t="shared" si="2"/>
        <v>Ostali prihodi za posebne namjene</v>
      </c>
      <c r="E43" s="149">
        <v>3227</v>
      </c>
      <c r="F43" s="144" t="str">
        <f t="shared" si="3"/>
        <v>Službena, radna i zaštitna odjeća i obuća</v>
      </c>
      <c r="G43" s="183" t="s">
        <v>181</v>
      </c>
      <c r="H43" s="144" t="str">
        <f t="shared" si="4"/>
        <v>REDOVNA DJELATNOST SVEUČILIŠTA U OSIJEKU (IZ EVIDENCIJSKIH PRIHODA)</v>
      </c>
      <c r="I43" s="182">
        <v>5000</v>
      </c>
      <c r="J43" s="182">
        <v>5105</v>
      </c>
      <c r="K43" s="182">
        <v>5146</v>
      </c>
      <c r="M43" s="139" t="str">
        <f t="shared" si="5"/>
        <v>322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43</v>
      </c>
      <c r="D44" s="144" t="str">
        <f t="shared" si="2"/>
        <v>Ostali prihodi za posebne namjene</v>
      </c>
      <c r="E44" s="149">
        <v>3231</v>
      </c>
      <c r="F44" s="144" t="str">
        <f t="shared" si="3"/>
        <v>Usluge telefona, pošte i prijevoza</v>
      </c>
      <c r="G44" s="183" t="s">
        <v>181</v>
      </c>
      <c r="H44" s="144" t="str">
        <f t="shared" si="4"/>
        <v>REDOVNA DJELATNOST SVEUČILIŠTA U OSIJEKU (IZ EVIDENCIJSKIH PRIHODA)</v>
      </c>
      <c r="I44" s="182">
        <v>19000</v>
      </c>
      <c r="J44" s="182">
        <v>19399</v>
      </c>
      <c r="K44" s="182">
        <v>19555</v>
      </c>
      <c r="M44" s="139" t="str">
        <f t="shared" si="5"/>
        <v>323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43</v>
      </c>
      <c r="D45" s="144" t="str">
        <f t="shared" si="2"/>
        <v>Ostali prihodi za posebne namjene</v>
      </c>
      <c r="E45" s="149">
        <v>3232</v>
      </c>
      <c r="F45" s="144" t="str">
        <f t="shared" si="3"/>
        <v>Usluge tekućeg i investicijskog održavanja</v>
      </c>
      <c r="G45" s="183" t="s">
        <v>181</v>
      </c>
      <c r="H45" s="144" t="str">
        <f t="shared" si="4"/>
        <v>REDOVNA DJELATNOST SVEUČILIŠTA U OSIJEKU (IZ EVIDENCIJSKIH PRIHODA)</v>
      </c>
      <c r="I45" s="182">
        <v>4000</v>
      </c>
      <c r="J45" s="182">
        <v>4084</v>
      </c>
      <c r="K45" s="182">
        <v>4116</v>
      </c>
      <c r="M45" s="139" t="str">
        <f t="shared" si="5"/>
        <v>323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43</v>
      </c>
      <c r="D46" s="144" t="str">
        <f t="shared" si="2"/>
        <v>Ostali prihodi za posebne namjene</v>
      </c>
      <c r="E46" s="149">
        <v>3233</v>
      </c>
      <c r="F46" s="144" t="str">
        <f t="shared" si="3"/>
        <v>Usluge promidžbe i informiranja</v>
      </c>
      <c r="G46" s="183" t="s">
        <v>181</v>
      </c>
      <c r="H46" s="144" t="str">
        <f t="shared" si="4"/>
        <v>REDOVNA DJELATNOST SVEUČILIŠTA U OSIJEKU (IZ EVIDENCIJSKIH PRIHODA)</v>
      </c>
      <c r="I46" s="182">
        <v>21900</v>
      </c>
      <c r="J46" s="182">
        <v>22360</v>
      </c>
      <c r="K46" s="182">
        <v>22539</v>
      </c>
      <c r="M46" s="139" t="str">
        <f t="shared" si="5"/>
        <v>323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43</v>
      </c>
      <c r="D47" s="144" t="str">
        <f t="shared" si="2"/>
        <v>Ostali prihodi za posebne namjene</v>
      </c>
      <c r="E47" s="149">
        <v>3234</v>
      </c>
      <c r="F47" s="144" t="str">
        <f t="shared" si="3"/>
        <v>Komunalne usluge</v>
      </c>
      <c r="G47" s="183" t="s">
        <v>181</v>
      </c>
      <c r="H47" s="144" t="str">
        <f t="shared" si="4"/>
        <v>REDOVNA DJELATNOST SVEUČILIŠTA U OSIJEKU (IZ EVIDENCIJSKIH PRIHODA)</v>
      </c>
      <c r="I47" s="182">
        <v>2000</v>
      </c>
      <c r="J47" s="182">
        <v>2042</v>
      </c>
      <c r="K47" s="182">
        <v>2058</v>
      </c>
      <c r="M47" s="139" t="str">
        <f t="shared" si="5"/>
        <v>323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43</v>
      </c>
      <c r="D48" s="144" t="str">
        <f t="shared" si="2"/>
        <v>Ostali prihodi za posebne namjene</v>
      </c>
      <c r="E48" s="149">
        <v>3235</v>
      </c>
      <c r="F48" s="144" t="str">
        <f t="shared" si="3"/>
        <v>Zakupnine i najamnine</v>
      </c>
      <c r="G48" s="183" t="s">
        <v>181</v>
      </c>
      <c r="H48" s="144" t="str">
        <f t="shared" si="4"/>
        <v>REDOVNA DJELATNOST SVEUČILIŠTA U OSIJEKU (IZ EVIDENCIJSKIH PRIHODA)</v>
      </c>
      <c r="I48" s="182">
        <v>93944</v>
      </c>
      <c r="J48" s="182">
        <v>128646</v>
      </c>
      <c r="K48" s="182">
        <v>129675</v>
      </c>
      <c r="M48" s="139" t="str">
        <f t="shared" si="5"/>
        <v>323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43</v>
      </c>
      <c r="D49" s="144" t="str">
        <f t="shared" si="2"/>
        <v>Ostali prihodi za posebne namjene</v>
      </c>
      <c r="E49" s="149">
        <v>3236</v>
      </c>
      <c r="F49" s="144" t="str">
        <f t="shared" si="3"/>
        <v>Zdravstvene i veterinarske usluge</v>
      </c>
      <c r="G49" s="183" t="s">
        <v>181</v>
      </c>
      <c r="H49" s="144" t="str">
        <f t="shared" si="4"/>
        <v>REDOVNA DJELATNOST SVEUČILIŠTA U OSIJEKU (IZ EVIDENCIJSKIH PRIHODA)</v>
      </c>
      <c r="I49" s="182">
        <v>2000</v>
      </c>
      <c r="J49" s="182">
        <v>2042</v>
      </c>
      <c r="K49" s="182">
        <v>2058</v>
      </c>
      <c r="M49" s="139" t="str">
        <f t="shared" si="5"/>
        <v>323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43</v>
      </c>
      <c r="D50" s="144" t="str">
        <f t="shared" si="2"/>
        <v>Ostali prihodi za posebne namjene</v>
      </c>
      <c r="E50" s="149">
        <v>3237</v>
      </c>
      <c r="F50" s="144" t="str">
        <f t="shared" si="3"/>
        <v>Intelektualne i osobne usluge</v>
      </c>
      <c r="G50" s="183" t="s">
        <v>181</v>
      </c>
      <c r="H50" s="144" t="str">
        <f t="shared" si="4"/>
        <v>REDOVNA DJELATNOST SVEUČILIŠTA U OSIJEKU (IZ EVIDENCIJSKIH PRIHODA)</v>
      </c>
      <c r="I50" s="182">
        <v>17500</v>
      </c>
      <c r="J50" s="182">
        <v>17858</v>
      </c>
      <c r="K50" s="182">
        <v>18011</v>
      </c>
      <c r="M50" s="139" t="str">
        <f t="shared" si="5"/>
        <v>323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43</v>
      </c>
      <c r="D51" s="144" t="str">
        <f t="shared" si="2"/>
        <v>Ostali prihodi za posebne namjene</v>
      </c>
      <c r="E51" s="149">
        <v>3238</v>
      </c>
      <c r="F51" s="144" t="str">
        <f t="shared" si="3"/>
        <v>Računalne usluge</v>
      </c>
      <c r="G51" s="183" t="s">
        <v>181</v>
      </c>
      <c r="H51" s="144" t="str">
        <f t="shared" si="4"/>
        <v>REDOVNA DJELATNOST SVEUČILIŠTA U OSIJEKU (IZ EVIDENCIJSKIH PRIHODA)</v>
      </c>
      <c r="I51" s="182">
        <v>15000</v>
      </c>
      <c r="J51" s="182">
        <v>15315</v>
      </c>
      <c r="K51" s="182">
        <v>15438</v>
      </c>
      <c r="M51" s="139" t="str">
        <f t="shared" si="5"/>
        <v>323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43</v>
      </c>
      <c r="D52" s="144" t="str">
        <f t="shared" si="2"/>
        <v>Ostali prihodi za posebne namjene</v>
      </c>
      <c r="E52" s="149">
        <v>3239</v>
      </c>
      <c r="F52" s="144" t="str">
        <f t="shared" si="3"/>
        <v>Ostale usluge</v>
      </c>
      <c r="G52" s="183" t="s">
        <v>181</v>
      </c>
      <c r="H52" s="144" t="str">
        <f t="shared" si="4"/>
        <v>REDOVNA DJELATNOST SVEUČILIŠTA U OSIJEKU (IZ EVIDENCIJSKIH PRIHODA)</v>
      </c>
      <c r="I52" s="182">
        <v>7700</v>
      </c>
      <c r="J52" s="182">
        <v>7862</v>
      </c>
      <c r="K52" s="182">
        <v>7925</v>
      </c>
      <c r="M52" s="139" t="str">
        <f t="shared" si="5"/>
        <v>323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43</v>
      </c>
      <c r="D53" s="144" t="str">
        <f t="shared" si="2"/>
        <v>Ostali prihodi za posebne namjene</v>
      </c>
      <c r="E53" s="149">
        <v>3241</v>
      </c>
      <c r="F53" s="144" t="str">
        <f t="shared" si="3"/>
        <v>Naknade troškova osobama izvan radnog odnosa</v>
      </c>
      <c r="G53" s="183" t="s">
        <v>181</v>
      </c>
      <c r="H53" s="144" t="str">
        <f t="shared" si="4"/>
        <v>REDOVNA DJELATNOST SVEUČILIŠTA U OSIJEKU (IZ EVIDENCIJSKIH PRIHODA)</v>
      </c>
      <c r="I53" s="182">
        <v>5500</v>
      </c>
      <c r="J53" s="182">
        <v>5616</v>
      </c>
      <c r="K53" s="182">
        <v>5661</v>
      </c>
      <c r="M53" s="139" t="str">
        <f t="shared" si="5"/>
        <v>324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43</v>
      </c>
      <c r="D54" s="144" t="str">
        <f t="shared" si="2"/>
        <v>Ostali prihodi za posebne namjene</v>
      </c>
      <c r="E54" s="149">
        <v>3293</v>
      </c>
      <c r="F54" s="144" t="str">
        <f t="shared" si="3"/>
        <v>Reprezentacija</v>
      </c>
      <c r="G54" s="183" t="s">
        <v>181</v>
      </c>
      <c r="H54" s="144" t="str">
        <f t="shared" si="4"/>
        <v>REDOVNA DJELATNOST SVEUČILIŠTA U OSIJEKU (IZ EVIDENCIJSKIH PRIHODA)</v>
      </c>
      <c r="I54" s="182">
        <v>20000</v>
      </c>
      <c r="J54" s="182">
        <v>20420</v>
      </c>
      <c r="K54" s="182">
        <v>20583</v>
      </c>
      <c r="M54" s="139" t="str">
        <f t="shared" si="5"/>
        <v>329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43</v>
      </c>
      <c r="D55" s="144" t="str">
        <f t="shared" si="2"/>
        <v>Ostali prihodi za posebne namjene</v>
      </c>
      <c r="E55" s="149">
        <v>3294</v>
      </c>
      <c r="F55" s="144" t="str">
        <f t="shared" si="3"/>
        <v>Članarine i norme</v>
      </c>
      <c r="G55" s="183" t="s">
        <v>181</v>
      </c>
      <c r="H55" s="144" t="str">
        <f t="shared" si="4"/>
        <v>REDOVNA DJELATNOST SVEUČILIŠTA U OSIJEKU (IZ EVIDENCIJSKIH PRIHODA)</v>
      </c>
      <c r="I55" s="182">
        <v>1000</v>
      </c>
      <c r="J55" s="182">
        <v>1021</v>
      </c>
      <c r="K55" s="182">
        <v>1029</v>
      </c>
      <c r="M55" s="139" t="str">
        <f t="shared" si="5"/>
        <v>329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43</v>
      </c>
      <c r="D56" s="144" t="str">
        <f t="shared" si="2"/>
        <v>Ostali prihodi za posebne namjene</v>
      </c>
      <c r="E56" s="149">
        <v>3295</v>
      </c>
      <c r="F56" s="144" t="str">
        <f t="shared" si="3"/>
        <v>Pristojbe i naknade</v>
      </c>
      <c r="G56" s="183" t="s">
        <v>181</v>
      </c>
      <c r="H56" s="144" t="str">
        <f t="shared" si="4"/>
        <v>REDOVNA DJELATNOST SVEUČILIŠTA U OSIJEKU (IZ EVIDENCIJSKIH PRIHODA)</v>
      </c>
      <c r="I56" s="182">
        <v>2000</v>
      </c>
      <c r="J56" s="182">
        <v>2042</v>
      </c>
      <c r="K56" s="182">
        <v>2058</v>
      </c>
      <c r="M56" s="139" t="str">
        <f t="shared" si="5"/>
        <v>329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43</v>
      </c>
      <c r="D57" s="144" t="str">
        <f t="shared" si="2"/>
        <v>Ostali prihodi za posebne namjene</v>
      </c>
      <c r="E57" s="149">
        <v>3299</v>
      </c>
      <c r="F57" s="144" t="str">
        <f t="shared" si="3"/>
        <v>Ostali nespomenuti rashodi poslovanja</v>
      </c>
      <c r="G57" s="183" t="s">
        <v>181</v>
      </c>
      <c r="H57" s="144" t="str">
        <f t="shared" si="4"/>
        <v>REDOVNA DJELATNOST SVEUČILIŠTA U OSIJEKU (IZ EVIDENCIJSKIH PRIHODA)</v>
      </c>
      <c r="I57" s="182">
        <v>30000</v>
      </c>
      <c r="J57" s="182">
        <v>30630</v>
      </c>
      <c r="K57" s="182">
        <v>30875</v>
      </c>
      <c r="M57" s="139" t="str">
        <f t="shared" si="5"/>
        <v>329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43</v>
      </c>
      <c r="D58" s="144" t="str">
        <f t="shared" si="2"/>
        <v>Ostali prihodi za posebne namjene</v>
      </c>
      <c r="E58" s="149">
        <v>3431</v>
      </c>
      <c r="F58" s="144" t="str">
        <f t="shared" si="3"/>
        <v>Bankarske usluge i usluge platnog prometa</v>
      </c>
      <c r="G58" s="183" t="s">
        <v>181</v>
      </c>
      <c r="H58" s="144" t="str">
        <f t="shared" si="4"/>
        <v>REDOVNA DJELATNOST SVEUČILIŠTA U OSIJEKU (IZ EVIDENCIJSKIH PRIHODA)</v>
      </c>
      <c r="I58" s="182">
        <v>5000</v>
      </c>
      <c r="J58" s="182">
        <v>5105</v>
      </c>
      <c r="K58" s="182">
        <v>5146</v>
      </c>
      <c r="M58" s="139" t="str">
        <f t="shared" si="5"/>
        <v>343</v>
      </c>
      <c r="N58" s="139" t="str">
        <f t="shared" si="6"/>
        <v>34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43</v>
      </c>
      <c r="D59" s="144" t="str">
        <f t="shared" si="2"/>
        <v>Ostali prihodi za posebne namjene</v>
      </c>
      <c r="E59" s="149">
        <v>3432</v>
      </c>
      <c r="F59" s="144" t="str">
        <f t="shared" si="3"/>
        <v>Negativne tečajne razlike i razlike zbog primjene valutne kl</v>
      </c>
      <c r="G59" s="183" t="s">
        <v>181</v>
      </c>
      <c r="H59" s="144" t="str">
        <f t="shared" si="4"/>
        <v>REDOVNA DJELATNOST SVEUČILIŠTA U OSIJEKU (IZ EVIDENCIJSKIH PRIHODA)</v>
      </c>
      <c r="I59" s="182">
        <v>300</v>
      </c>
      <c r="J59" s="182">
        <v>306</v>
      </c>
      <c r="K59" s="182">
        <v>309</v>
      </c>
      <c r="M59" s="139" t="str">
        <f t="shared" si="5"/>
        <v>343</v>
      </c>
      <c r="N59" s="139" t="str">
        <f t="shared" si="6"/>
        <v>34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43</v>
      </c>
      <c r="D60" s="144" t="str">
        <f t="shared" si="2"/>
        <v>Ostali prihodi za posebne namjene</v>
      </c>
      <c r="E60" s="149">
        <v>3721</v>
      </c>
      <c r="F60" s="144" t="str">
        <f t="shared" si="3"/>
        <v>Naknade građanima i kućanstvima u novcu</v>
      </c>
      <c r="G60" s="183" t="s">
        <v>181</v>
      </c>
      <c r="H60" s="144" t="str">
        <f t="shared" si="4"/>
        <v>REDOVNA DJELATNOST SVEUČILIŠTA U OSIJEKU (IZ EVIDENCIJSKIH PRIHODA)</v>
      </c>
      <c r="I60" s="182">
        <v>18000</v>
      </c>
      <c r="J60" s="182">
        <v>18378</v>
      </c>
      <c r="K60" s="182">
        <v>18526</v>
      </c>
      <c r="M60" s="139" t="str">
        <f t="shared" si="5"/>
        <v>372</v>
      </c>
      <c r="N60" s="139" t="str">
        <f t="shared" si="6"/>
        <v>37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43</v>
      </c>
      <c r="D61" s="144" t="str">
        <f t="shared" si="2"/>
        <v>Ostali prihodi za posebne namjene</v>
      </c>
      <c r="E61" s="149">
        <v>4221</v>
      </c>
      <c r="F61" s="144" t="str">
        <f t="shared" si="3"/>
        <v>Uredska oprema i namještaj</v>
      </c>
      <c r="G61" s="183" t="s">
        <v>181</v>
      </c>
      <c r="H61" s="144" t="str">
        <f t="shared" si="4"/>
        <v>REDOVNA DJELATNOST SVEUČILIŠTA U OSIJEKU (IZ EVIDENCIJSKIH PRIHODA)</v>
      </c>
      <c r="I61" s="182">
        <v>13000</v>
      </c>
      <c r="J61" s="182">
        <v>13273</v>
      </c>
      <c r="K61" s="182">
        <v>13380</v>
      </c>
      <c r="M61" s="139" t="str">
        <f t="shared" si="5"/>
        <v>422</v>
      </c>
      <c r="N61" s="139" t="str">
        <f t="shared" si="6"/>
        <v>42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43</v>
      </c>
      <c r="D62" s="144" t="str">
        <f t="shared" si="2"/>
        <v>Ostali prihodi za posebne namjene</v>
      </c>
      <c r="E62" s="149">
        <v>4222</v>
      </c>
      <c r="F62" s="144" t="str">
        <f t="shared" si="3"/>
        <v>Komunikacijska oprema</v>
      </c>
      <c r="G62" s="183" t="s">
        <v>181</v>
      </c>
      <c r="H62" s="144" t="str">
        <f t="shared" si="4"/>
        <v>REDOVNA DJELATNOST SVEUČILIŠTA U OSIJEKU (IZ EVIDENCIJSKIH PRIHODA)</v>
      </c>
      <c r="I62" s="182">
        <v>10000</v>
      </c>
      <c r="J62" s="182">
        <v>10210</v>
      </c>
      <c r="K62" s="182">
        <v>10292</v>
      </c>
      <c r="M62" s="139" t="str">
        <f t="shared" si="5"/>
        <v>422</v>
      </c>
      <c r="N62" s="139" t="str">
        <f t="shared" si="6"/>
        <v>42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43</v>
      </c>
      <c r="D63" s="144" t="str">
        <f t="shared" si="2"/>
        <v>Ostali prihodi za posebne namjene</v>
      </c>
      <c r="E63" s="149">
        <v>4226</v>
      </c>
      <c r="F63" s="144" t="str">
        <f t="shared" si="3"/>
        <v>Sportska i glazbena oprema</v>
      </c>
      <c r="G63" s="183" t="s">
        <v>181</v>
      </c>
      <c r="H63" s="144" t="str">
        <f t="shared" si="4"/>
        <v>REDOVNA DJELATNOST SVEUČILIŠTA U OSIJEKU (IZ EVIDENCIJSKIH PRIHODA)</v>
      </c>
      <c r="I63" s="182">
        <v>5000</v>
      </c>
      <c r="J63" s="182">
        <v>5105</v>
      </c>
      <c r="K63" s="182">
        <v>5146</v>
      </c>
      <c r="M63" s="139" t="str">
        <f t="shared" si="5"/>
        <v>422</v>
      </c>
      <c r="N63" s="139" t="str">
        <f t="shared" si="6"/>
        <v>42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43</v>
      </c>
      <c r="D64" s="144" t="str">
        <f t="shared" si="2"/>
        <v>Ostali prihodi za posebne namjene</v>
      </c>
      <c r="E64" s="149">
        <v>4241</v>
      </c>
      <c r="F64" s="144" t="str">
        <f t="shared" si="3"/>
        <v>Knjige</v>
      </c>
      <c r="G64" s="183" t="s">
        <v>181</v>
      </c>
      <c r="H64" s="144" t="str">
        <f t="shared" si="4"/>
        <v>REDOVNA DJELATNOST SVEUČILIŠTA U OSIJEKU (IZ EVIDENCIJSKIH PRIHODA)</v>
      </c>
      <c r="I64" s="182">
        <v>2000</v>
      </c>
      <c r="J64" s="182">
        <v>2042</v>
      </c>
      <c r="K64" s="182">
        <v>2058</v>
      </c>
      <c r="M64" s="139" t="str">
        <f t="shared" si="5"/>
        <v>424</v>
      </c>
      <c r="N64" s="139" t="str">
        <f t="shared" si="6"/>
        <v>42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/>
      </c>
      <c r="B65" s="143" t="str">
        <f>IF(C65="","",VLOOKUP('Opći dio'!$C$3,'Opći dio'!$L$6:$U$137,9,FALSE))</f>
        <v/>
      </c>
      <c r="C65" s="149"/>
      <c r="D65" s="144" t="str">
        <f t="shared" si="2"/>
        <v/>
      </c>
      <c r="E65" s="149"/>
      <c r="F65" s="144" t="str">
        <f t="shared" si="3"/>
        <v/>
      </c>
      <c r="G65" s="183"/>
      <c r="H65" s="144" t="str">
        <f t="shared" si="4"/>
        <v/>
      </c>
      <c r="I65" s="182"/>
      <c r="J65" s="182"/>
      <c r="K65" s="182"/>
      <c r="M65" s="139" t="str">
        <f t="shared" si="5"/>
        <v/>
      </c>
      <c r="N65" s="139" t="str">
        <f t="shared" si="6"/>
        <v/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/>
      </c>
      <c r="B66" s="143" t="str">
        <f>IF(C66="","",VLOOKUP('Opći dio'!$C$3,'Opći dio'!$L$6:$U$137,9,FALSE))</f>
        <v/>
      </c>
      <c r="C66" s="149"/>
      <c r="D66" s="144" t="str">
        <f t="shared" si="2"/>
        <v/>
      </c>
      <c r="E66" s="149"/>
      <c r="F66" s="144" t="str">
        <f t="shared" si="3"/>
        <v/>
      </c>
      <c r="G66" s="183"/>
      <c r="H66" s="144" t="str">
        <f t="shared" si="4"/>
        <v/>
      </c>
      <c r="I66" s="182"/>
      <c r="J66" s="182"/>
      <c r="K66" s="182"/>
      <c r="M66" s="139" t="str">
        <f t="shared" si="5"/>
        <v/>
      </c>
      <c r="N66" s="139" t="str">
        <f t="shared" si="6"/>
        <v/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/>
      </c>
      <c r="B67" s="143" t="str">
        <f>IF(C67="","",VLOOKUP('Opći dio'!$C$3,'Opći dio'!$L$6:$U$137,9,FALSE))</f>
        <v/>
      </c>
      <c r="C67" s="149"/>
      <c r="D67" s="144" t="str">
        <f t="shared" si="2"/>
        <v/>
      </c>
      <c r="E67" s="149"/>
      <c r="F67" s="144" t="str">
        <f t="shared" si="3"/>
        <v/>
      </c>
      <c r="G67" s="183"/>
      <c r="H67" s="144" t="str">
        <f t="shared" si="4"/>
        <v/>
      </c>
      <c r="I67" s="182"/>
      <c r="J67" s="182"/>
      <c r="K67" s="182"/>
      <c r="M67" s="139" t="str">
        <f t="shared" si="5"/>
        <v/>
      </c>
      <c r="N67" s="139" t="str">
        <f t="shared" si="6"/>
        <v/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11">IFERROR(VLOOKUP(C68,$O$6:$P$23,2,FALSE),"")</f>
        <v/>
      </c>
      <c r="E68" s="149"/>
      <c r="F68" s="144" t="str">
        <f t="shared" ref="F68:F131" si="12">IFERROR(VLOOKUP(E68,$R$5:$T$129,2,FALSE),"")</f>
        <v/>
      </c>
      <c r="G68" s="183"/>
      <c r="H68" s="144" t="str">
        <f t="shared" ref="H68:H131" si="13">IFERROR(VLOOKUP(G68,$X$6:$Y$297,2,FALSE),"")</f>
        <v/>
      </c>
      <c r="I68" s="182"/>
      <c r="J68" s="182"/>
      <c r="K68" s="182"/>
      <c r="M68" s="139" t="str">
        <f t="shared" ref="M68:M131" si="14">LEFT(E68,3)</f>
        <v/>
      </c>
      <c r="N68" s="139" t="str">
        <f t="shared" ref="N68:N131" si="15">LEFT(E68,2)</f>
        <v/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/>
      </c>
      <c r="B69" s="143" t="str">
        <f>IF(C69="","",VLOOKUP('Opći dio'!$C$3,'Opći dio'!$L$6:$U$137,9,FALSE))</f>
        <v/>
      </c>
      <c r="C69" s="149"/>
      <c r="D69" s="144" t="str">
        <f t="shared" si="11"/>
        <v/>
      </c>
      <c r="E69" s="149"/>
      <c r="F69" s="144" t="str">
        <f t="shared" si="12"/>
        <v/>
      </c>
      <c r="G69" s="183"/>
      <c r="H69" s="144" t="str">
        <f t="shared" si="13"/>
        <v/>
      </c>
      <c r="I69" s="182"/>
      <c r="J69" s="182"/>
      <c r="K69" s="182"/>
      <c r="M69" s="139" t="str">
        <f t="shared" si="14"/>
        <v/>
      </c>
      <c r="N69" s="139" t="str">
        <f t="shared" si="15"/>
        <v/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/>
      </c>
      <c r="B70" s="143" t="str">
        <f>IF(C70="","",VLOOKUP('Opći dio'!$C$3,'Opći dio'!$L$6:$U$137,9,FALSE))</f>
        <v/>
      </c>
      <c r="C70" s="149"/>
      <c r="D70" s="144" t="str">
        <f t="shared" si="11"/>
        <v/>
      </c>
      <c r="E70" s="149"/>
      <c r="F70" s="144" t="str">
        <f t="shared" si="12"/>
        <v/>
      </c>
      <c r="G70" s="183"/>
      <c r="H70" s="144" t="str">
        <f t="shared" si="13"/>
        <v/>
      </c>
      <c r="I70" s="182"/>
      <c r="J70" s="182"/>
      <c r="K70" s="182"/>
      <c r="M70" s="139" t="str">
        <f t="shared" si="14"/>
        <v/>
      </c>
      <c r="N70" s="139" t="str">
        <f t="shared" si="15"/>
        <v/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/>
      </c>
      <c r="B71" s="143" t="str">
        <f>IF(C71="","",VLOOKUP('Opći dio'!$C$3,'Opći dio'!$L$6:$U$137,9,FALSE))</f>
        <v/>
      </c>
      <c r="C71" s="149"/>
      <c r="D71" s="144" t="str">
        <f t="shared" si="11"/>
        <v/>
      </c>
      <c r="E71" s="149"/>
      <c r="F71" s="144" t="str">
        <f t="shared" si="12"/>
        <v/>
      </c>
      <c r="G71" s="183"/>
      <c r="H71" s="144" t="str">
        <f t="shared" si="13"/>
        <v/>
      </c>
      <c r="I71" s="182"/>
      <c r="J71" s="182"/>
      <c r="K71" s="182"/>
      <c r="M71" s="139" t="str">
        <f t="shared" si="14"/>
        <v/>
      </c>
      <c r="N71" s="139" t="str">
        <f t="shared" si="15"/>
        <v/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/>
      </c>
      <c r="B72" s="143" t="str">
        <f>IF(C72="","",VLOOKUP('Opći dio'!$C$3,'Opći dio'!$L$6:$U$137,9,FALSE))</f>
        <v/>
      </c>
      <c r="C72" s="149"/>
      <c r="D72" s="144" t="str">
        <f t="shared" si="11"/>
        <v/>
      </c>
      <c r="E72" s="149"/>
      <c r="F72" s="144" t="str">
        <f t="shared" si="12"/>
        <v/>
      </c>
      <c r="G72" s="183"/>
      <c r="H72" s="144" t="str">
        <f t="shared" si="13"/>
        <v/>
      </c>
      <c r="I72" s="182"/>
      <c r="J72" s="182"/>
      <c r="K72" s="182"/>
      <c r="M72" s="139" t="str">
        <f t="shared" si="14"/>
        <v/>
      </c>
      <c r="N72" s="139" t="str">
        <f t="shared" si="15"/>
        <v/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/>
      </c>
      <c r="B73" s="143" t="str">
        <f>IF(C73="","",VLOOKUP('Opći dio'!$C$3,'Opći dio'!$L$6:$U$137,9,FALSE))</f>
        <v/>
      </c>
      <c r="C73" s="149"/>
      <c r="D73" s="144" t="str">
        <f t="shared" si="11"/>
        <v/>
      </c>
      <c r="E73" s="149"/>
      <c r="F73" s="144" t="str">
        <f t="shared" si="12"/>
        <v/>
      </c>
      <c r="G73" s="183"/>
      <c r="H73" s="144" t="str">
        <f t="shared" si="13"/>
        <v/>
      </c>
      <c r="I73" s="182"/>
      <c r="J73" s="182"/>
      <c r="K73" s="182"/>
      <c r="M73" s="139" t="str">
        <f t="shared" si="14"/>
        <v/>
      </c>
      <c r="N73" s="139" t="str">
        <f t="shared" si="15"/>
        <v/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/>
      </c>
      <c r="B74" s="143" t="str">
        <f>IF(C74="","",VLOOKUP('Opći dio'!$C$3,'Opći dio'!$L$6:$U$137,9,FALSE))</f>
        <v/>
      </c>
      <c r="C74" s="149"/>
      <c r="D74" s="144" t="str">
        <f t="shared" si="11"/>
        <v/>
      </c>
      <c r="E74" s="149"/>
      <c r="F74" s="144" t="str">
        <f t="shared" si="12"/>
        <v/>
      </c>
      <c r="G74" s="183"/>
      <c r="H74" s="144" t="str">
        <f t="shared" si="13"/>
        <v/>
      </c>
      <c r="I74" s="182"/>
      <c r="J74" s="182"/>
      <c r="K74" s="182"/>
      <c r="M74" s="139" t="str">
        <f t="shared" si="14"/>
        <v/>
      </c>
      <c r="N74" s="139" t="str">
        <f t="shared" si="15"/>
        <v/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/>
      </c>
      <c r="B75" s="143" t="str">
        <f>IF(C75="","",VLOOKUP('Opći dio'!$C$3,'Opći dio'!$L$6:$U$137,9,FALSE))</f>
        <v/>
      </c>
      <c r="C75" s="149"/>
      <c r="D75" s="144" t="str">
        <f t="shared" si="11"/>
        <v/>
      </c>
      <c r="E75" s="149"/>
      <c r="F75" s="144" t="str">
        <f t="shared" si="12"/>
        <v/>
      </c>
      <c r="G75" s="183"/>
      <c r="H75" s="144" t="str">
        <f t="shared" si="13"/>
        <v/>
      </c>
      <c r="I75" s="182"/>
      <c r="J75" s="182"/>
      <c r="K75" s="182"/>
      <c r="M75" s="139" t="str">
        <f t="shared" si="14"/>
        <v/>
      </c>
      <c r="N75" s="139" t="str">
        <f t="shared" si="15"/>
        <v/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/>
      </c>
      <c r="B76" s="143" t="str">
        <f>IF(C76="","",VLOOKUP('Opći dio'!$C$3,'Opći dio'!$L$6:$U$137,9,FALSE))</f>
        <v/>
      </c>
      <c r="C76" s="149"/>
      <c r="D76" s="144" t="str">
        <f t="shared" si="11"/>
        <v/>
      </c>
      <c r="E76" s="149"/>
      <c r="F76" s="144" t="str">
        <f t="shared" si="12"/>
        <v/>
      </c>
      <c r="G76" s="183"/>
      <c r="H76" s="144" t="str">
        <f t="shared" si="13"/>
        <v/>
      </c>
      <c r="I76" s="182"/>
      <c r="J76" s="182"/>
      <c r="K76" s="182"/>
      <c r="M76" s="139" t="str">
        <f t="shared" si="14"/>
        <v/>
      </c>
      <c r="N76" s="139" t="str">
        <f t="shared" si="15"/>
        <v/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11"/>
        <v/>
      </c>
      <c r="E77" s="149"/>
      <c r="F77" s="144" t="str">
        <f t="shared" si="12"/>
        <v/>
      </c>
      <c r="G77" s="183"/>
      <c r="H77" s="144" t="str">
        <f t="shared" si="13"/>
        <v/>
      </c>
      <c r="I77" s="182"/>
      <c r="J77" s="182"/>
      <c r="K77" s="182"/>
      <c r="M77" s="139" t="str">
        <f t="shared" si="14"/>
        <v/>
      </c>
      <c r="N77" s="139" t="str">
        <f t="shared" si="15"/>
        <v/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11"/>
        <v/>
      </c>
      <c r="E78" s="149"/>
      <c r="F78" s="144" t="str">
        <f t="shared" si="12"/>
        <v/>
      </c>
      <c r="G78" s="183"/>
      <c r="H78" s="144" t="str">
        <f t="shared" si="13"/>
        <v/>
      </c>
      <c r="I78" s="182"/>
      <c r="J78" s="182"/>
      <c r="K78" s="182"/>
      <c r="M78" s="139" t="str">
        <f t="shared" si="14"/>
        <v/>
      </c>
      <c r="N78" s="139" t="str">
        <f t="shared" si="15"/>
        <v/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/>
      <c r="B3" s="144" t="str">
        <f t="shared" ref="B3" si="0">IFERROR(VLOOKUP(A3,$R$6:$S$23,2,FALSE),"")</f>
        <v/>
      </c>
      <c r="C3" s="149"/>
      <c r="D3" s="144" t="str">
        <f>IFERROR(VLOOKUP(C3,$U$5:$W$129,2,FALSE),"")</f>
        <v/>
      </c>
      <c r="E3" s="183"/>
      <c r="F3" s="144" t="str">
        <f>IFERROR(VLOOKUP(E3,$AA$6:$AB$1018,2,FALSE),"")</f>
        <v/>
      </c>
      <c r="G3" s="182"/>
      <c r="H3" s="182"/>
      <c r="I3" s="182"/>
      <c r="J3" s="198"/>
      <c r="K3" s="197"/>
      <c r="L3" s="197"/>
      <c r="M3" s="198"/>
      <c r="N3" s="198"/>
      <c r="P3" s="139" t="str">
        <f>LEFT(C3,3)</f>
        <v/>
      </c>
      <c r="Q3" s="139" t="str">
        <f>LEFT(C3,2)</f>
        <v/>
      </c>
    </row>
    <row r="4" spans="1:28">
      <c r="A4" s="149"/>
      <c r="B4" s="144" t="str">
        <f t="shared" ref="B4:B67" si="1">IFERROR(VLOOKUP(A4,$R$6:$S$23,2,FALSE),"")</f>
        <v/>
      </c>
      <c r="C4" s="149"/>
      <c r="D4" s="144" t="str">
        <f t="shared" ref="D4:D67" si="2">IFERROR(VLOOKUP(C4,$U$5:$W$129,2,FALSE),"")</f>
        <v/>
      </c>
      <c r="E4" s="183"/>
      <c r="F4" s="144" t="str">
        <f t="shared" ref="F4:F67" si="3">IFERROR(VLOOKUP(E4,$AA$6:$AB$1018,2,FALSE),"")</f>
        <v/>
      </c>
      <c r="G4" s="182"/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/>
      </c>
      <c r="Q4" s="139" t="str">
        <f t="shared" ref="Q4:Q67" si="5">LEFT(C4,2)</f>
        <v/>
      </c>
      <c r="U4" s="145"/>
      <c r="V4" s="145"/>
    </row>
    <row r="5" spans="1:28">
      <c r="A5" s="149"/>
      <c r="B5" s="144" t="str">
        <f t="shared" si="1"/>
        <v/>
      </c>
      <c r="C5" s="149"/>
      <c r="D5" s="144" t="str">
        <f t="shared" si="2"/>
        <v/>
      </c>
      <c r="E5" s="183"/>
      <c r="F5" s="144" t="str">
        <f t="shared" si="3"/>
        <v/>
      </c>
      <c r="G5" s="182"/>
      <c r="H5" s="182"/>
      <c r="I5" s="182"/>
      <c r="J5" s="198"/>
      <c r="K5" s="197"/>
      <c r="L5" s="197"/>
      <c r="M5" s="198"/>
      <c r="N5" s="198"/>
      <c r="P5" s="139" t="str">
        <f t="shared" si="4"/>
        <v/>
      </c>
      <c r="Q5" s="139" t="str">
        <f t="shared" si="5"/>
        <v/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 t="str">
        <f t="shared" si="1"/>
        <v/>
      </c>
      <c r="C6" s="149"/>
      <c r="D6" s="144" t="str">
        <f t="shared" si="2"/>
        <v/>
      </c>
      <c r="E6" s="183"/>
      <c r="F6" s="144" t="str">
        <f t="shared" si="3"/>
        <v/>
      </c>
      <c r="G6" s="182"/>
      <c r="H6" s="182"/>
      <c r="I6" s="182"/>
      <c r="J6" s="198"/>
      <c r="K6" s="197"/>
      <c r="L6" s="197"/>
      <c r="M6" s="198"/>
      <c r="N6" s="198"/>
      <c r="P6" s="139" t="str">
        <f t="shared" si="4"/>
        <v/>
      </c>
      <c r="Q6" s="139" t="str">
        <f t="shared" si="5"/>
        <v/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/>
      <c r="B7" s="144" t="str">
        <f t="shared" si="1"/>
        <v/>
      </c>
      <c r="C7" s="149"/>
      <c r="D7" s="144" t="str">
        <f t="shared" si="2"/>
        <v/>
      </c>
      <c r="E7" s="183"/>
      <c r="F7" s="144" t="str">
        <f t="shared" si="3"/>
        <v/>
      </c>
      <c r="G7" s="182"/>
      <c r="H7" s="182"/>
      <c r="I7" s="182"/>
      <c r="J7" s="198"/>
      <c r="K7" s="197"/>
      <c r="L7" s="197"/>
      <c r="M7" s="198"/>
      <c r="N7" s="198"/>
      <c r="P7" s="139" t="str">
        <f t="shared" si="4"/>
        <v/>
      </c>
      <c r="Q7" s="139" t="str">
        <f t="shared" si="5"/>
        <v/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/>
      <c r="B8" s="144" t="str">
        <f t="shared" si="1"/>
        <v/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 xr:uid="{00000000-0002-0000-0300-000004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opLeftCell="B1" zoomScale="80" zoomScaleNormal="80" workbookViewId="0">
      <pane ySplit="2" topLeftCell="A3" activePane="bottomLeft" state="frozen"/>
      <selection pane="bottomLeft" activeCell="I7" sqref="I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22444</v>
      </c>
      <c r="E5" s="3"/>
      <c r="F5" s="3"/>
      <c r="G5" s="3"/>
      <c r="H5" s="3"/>
      <c r="I5" s="3">
        <v>22444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5717087</v>
      </c>
      <c r="E6" s="14">
        <f>+E27+E34</f>
        <v>5201987</v>
      </c>
      <c r="F6" s="14">
        <f t="shared" ref="F6:V6" si="1">+F27+F34</f>
        <v>0</v>
      </c>
      <c r="G6" s="14">
        <f t="shared" si="1"/>
        <v>100</v>
      </c>
      <c r="H6" s="14">
        <f>+H27+H34</f>
        <v>0</v>
      </c>
      <c r="I6" s="14">
        <f t="shared" ref="I6" si="2">+I27+I34</f>
        <v>515000</v>
      </c>
      <c r="J6" s="14">
        <f t="shared" si="1"/>
        <v>0</v>
      </c>
      <c r="K6" s="14">
        <f t="shared" si="1"/>
        <v>0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-50000</v>
      </c>
      <c r="E7" s="259"/>
      <c r="F7" s="259"/>
      <c r="G7" s="259"/>
      <c r="H7" s="259"/>
      <c r="I7" s="259">
        <v>-50000</v>
      </c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5689531</v>
      </c>
      <c r="E8" s="14">
        <f>+E5+E6+E7</f>
        <v>5201987</v>
      </c>
      <c r="F8" s="14">
        <f t="shared" ref="F8:V8" si="3">+F5+F6+F7</f>
        <v>0</v>
      </c>
      <c r="G8" s="14">
        <f t="shared" si="3"/>
        <v>100</v>
      </c>
      <c r="H8" s="14">
        <f>+H5+H6+H7</f>
        <v>0</v>
      </c>
      <c r="I8" s="14">
        <f t="shared" ref="I8" si="4">+I5+I6+I7</f>
        <v>487444</v>
      </c>
      <c r="J8" s="14">
        <f t="shared" si="3"/>
        <v>0</v>
      </c>
      <c r="K8" s="14">
        <f t="shared" si="3"/>
        <v>0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5689531</v>
      </c>
      <c r="E9" s="134">
        <f>+'PLAN RASHODA I IZDATAKA'!E3</f>
        <v>5201987</v>
      </c>
      <c r="F9" s="134">
        <f>+'PLAN RASHODA I IZDATAKA'!F3</f>
        <v>0</v>
      </c>
      <c r="G9" s="134">
        <f>+'PLAN RASHODA I IZDATAKA'!G3</f>
        <v>100</v>
      </c>
      <c r="H9" s="134">
        <f>+'PLAN RASHODA I IZDATAKA'!H3</f>
        <v>0</v>
      </c>
      <c r="I9" s="134">
        <f>+'PLAN RASHODA I IZDATAKA'!I3</f>
        <v>487444</v>
      </c>
      <c r="J9" s="134">
        <f>+'PLAN RASHODA I IZDATAKA'!J3</f>
        <v>0</v>
      </c>
      <c r="K9" s="134">
        <f>+'PLAN RASHODA I IZDATAKA'!K3</f>
        <v>0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0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0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100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100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515000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515000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5201987</v>
      </c>
      <c r="E24" s="186">
        <f>SUMIFS('Plan prihoda za unos u SAP'!$G$3:$G$501,'Plan prihoda za unos u SAP'!$C$3:$C$501,"=11",'Plan prihoda za unos u SAP'!$K$3:$K$501,"=671")</f>
        <v>5201987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5717087</v>
      </c>
      <c r="E27" s="4">
        <f>SUM(E11:E26)</f>
        <v>5201987</v>
      </c>
      <c r="F27" s="4">
        <f t="shared" ref="F27:W27" si="7">SUM(F11:F26)</f>
        <v>0</v>
      </c>
      <c r="G27" s="4">
        <f t="shared" si="7"/>
        <v>100</v>
      </c>
      <c r="H27" s="4">
        <f t="shared" si="7"/>
        <v>0</v>
      </c>
      <c r="I27" s="4">
        <f t="shared" si="7"/>
        <v>515000</v>
      </c>
      <c r="J27" s="4">
        <f t="shared" si="7"/>
        <v>0</v>
      </c>
      <c r="K27" s="4">
        <f t="shared" si="7"/>
        <v>0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5717087</v>
      </c>
      <c r="E41" s="71">
        <f>+E40+E34+E27</f>
        <v>5201987</v>
      </c>
      <c r="F41" s="71">
        <f>+F40+F34+F27</f>
        <v>0</v>
      </c>
      <c r="G41" s="71">
        <f t="shared" ref="G41:W41" si="11">+G40+G34+G27</f>
        <v>100</v>
      </c>
      <c r="H41" s="71">
        <f t="shared" si="11"/>
        <v>0</v>
      </c>
      <c r="I41" s="71">
        <f t="shared" si="11"/>
        <v>515000</v>
      </c>
      <c r="J41" s="71">
        <f t="shared" si="11"/>
        <v>0</v>
      </c>
      <c r="K41" s="71">
        <f t="shared" si="11"/>
        <v>0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50000</v>
      </c>
      <c r="E45" s="185">
        <f>-E7</f>
        <v>0</v>
      </c>
      <c r="F45" s="185">
        <f>-F7</f>
        <v>0</v>
      </c>
      <c r="G45" s="185">
        <f t="shared" ref="G45:W45" si="13">-G7</f>
        <v>0</v>
      </c>
      <c r="H45" s="185">
        <f t="shared" si="13"/>
        <v>0</v>
      </c>
      <c r="I45" s="185">
        <f t="shared" si="13"/>
        <v>50000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5822875</v>
      </c>
      <c r="E46" s="14">
        <f t="shared" ref="E46:W46" si="14">+E67+E74</f>
        <v>5256120</v>
      </c>
      <c r="F46" s="14">
        <f t="shared" si="14"/>
        <v>0</v>
      </c>
      <c r="G46" s="14">
        <f t="shared" si="14"/>
        <v>100</v>
      </c>
      <c r="H46" s="14">
        <f>+H67+H74</f>
        <v>0</v>
      </c>
      <c r="I46" s="14">
        <f t="shared" si="14"/>
        <v>566655</v>
      </c>
      <c r="J46" s="14">
        <f t="shared" si="14"/>
        <v>0</v>
      </c>
      <c r="K46" s="14">
        <f t="shared" si="14"/>
        <v>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-50000</v>
      </c>
      <c r="E47" s="113"/>
      <c r="F47" s="113"/>
      <c r="G47" s="113"/>
      <c r="H47" s="113"/>
      <c r="I47" s="113">
        <v>-50000</v>
      </c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5822875</v>
      </c>
      <c r="E48" s="14">
        <f>+E45+E46+E47</f>
        <v>5256120</v>
      </c>
      <c r="F48" s="14">
        <f t="shared" ref="F48:W48" si="15">+F45+F46+F47</f>
        <v>0</v>
      </c>
      <c r="G48" s="14">
        <f t="shared" si="15"/>
        <v>100</v>
      </c>
      <c r="H48" s="14">
        <f>+H45+H46+H47</f>
        <v>0</v>
      </c>
      <c r="I48" s="14">
        <f t="shared" si="15"/>
        <v>566655</v>
      </c>
      <c r="J48" s="14">
        <f t="shared" si="15"/>
        <v>0</v>
      </c>
      <c r="K48" s="14">
        <f t="shared" si="15"/>
        <v>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5822875</v>
      </c>
      <c r="E49" s="134">
        <f>+'PLAN RASHODA I IZDATAKA'!E71</f>
        <v>5256120</v>
      </c>
      <c r="F49" s="134">
        <f>+'PLAN RASHODA I IZDATAKA'!F71</f>
        <v>0</v>
      </c>
      <c r="G49" s="134">
        <f>+'PLAN RASHODA I IZDATAKA'!G71</f>
        <v>100</v>
      </c>
      <c r="H49" s="134">
        <f>+'PLAN RASHODA I IZDATAKA'!H71</f>
        <v>0</v>
      </c>
      <c r="I49" s="134">
        <f>+'PLAN RASHODA I IZDATAKA'!I71</f>
        <v>566655</v>
      </c>
      <c r="J49" s="134">
        <f>+'PLAN RASHODA I IZDATAKA'!J71</f>
        <v>0</v>
      </c>
      <c r="K49" s="134">
        <f>+'PLAN RASHODA I IZDATAKA'!K71</f>
        <v>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100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100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566655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566655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5256120</v>
      </c>
      <c r="E64" s="186">
        <f>SUMIFS('Plan prihoda za unos u SAP'!$H$3:$H$501,'Plan prihoda za unos u SAP'!$C$3:$C$501,"=11",'Plan prihoda za unos u SAP'!$K$3:$K$501,"=671")</f>
        <v>5256120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5822875</v>
      </c>
      <c r="E67" s="4">
        <f>SUM(E51:E66)</f>
        <v>5256120</v>
      </c>
      <c r="F67" s="4">
        <f t="shared" ref="F67:W67" si="17">SUM(F51:F66)</f>
        <v>0</v>
      </c>
      <c r="G67" s="4">
        <f t="shared" si="17"/>
        <v>100</v>
      </c>
      <c r="H67" s="4">
        <f t="shared" si="17"/>
        <v>0</v>
      </c>
      <c r="I67" s="4">
        <f t="shared" si="17"/>
        <v>566655</v>
      </c>
      <c r="J67" s="4">
        <f>SUM(J51:J66)</f>
        <v>0</v>
      </c>
      <c r="K67" s="4">
        <f t="shared" si="17"/>
        <v>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5822875</v>
      </c>
      <c r="E81" s="71">
        <f>+E80+E74+E67</f>
        <v>5256120</v>
      </c>
      <c r="F81" s="71">
        <f>+F80+F74+F67</f>
        <v>0</v>
      </c>
      <c r="G81" s="71">
        <f t="shared" ref="G81:W81" si="21">+G80+G74+G67</f>
        <v>100</v>
      </c>
      <c r="H81" s="71">
        <f t="shared" si="21"/>
        <v>0</v>
      </c>
      <c r="I81" s="71">
        <f t="shared" si="21"/>
        <v>566655</v>
      </c>
      <c r="J81" s="71">
        <f t="shared" si="21"/>
        <v>0</v>
      </c>
      <c r="K81" s="71">
        <f t="shared" si="21"/>
        <v>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50000</v>
      </c>
      <c r="E85" s="185">
        <f>-E47</f>
        <v>0</v>
      </c>
      <c r="F85" s="185">
        <f>-F47</f>
        <v>0</v>
      </c>
      <c r="G85" s="185">
        <f t="shared" ref="G85:W85" si="23">-G47</f>
        <v>0</v>
      </c>
      <c r="H85" s="185">
        <f t="shared" si="23"/>
        <v>0</v>
      </c>
      <c r="I85" s="185">
        <f t="shared" si="23"/>
        <v>50000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5827380</v>
      </c>
      <c r="E86" s="14">
        <f t="shared" ref="E86:W86" si="24">+E107+E114</f>
        <v>5256092</v>
      </c>
      <c r="F86" s="14">
        <f t="shared" si="24"/>
        <v>0</v>
      </c>
      <c r="G86" s="14">
        <f t="shared" si="24"/>
        <v>100</v>
      </c>
      <c r="H86" s="14">
        <f>+H107+H114</f>
        <v>0</v>
      </c>
      <c r="I86" s="14">
        <f t="shared" si="24"/>
        <v>571188</v>
      </c>
      <c r="J86" s="14">
        <f t="shared" si="24"/>
        <v>0</v>
      </c>
      <c r="K86" s="14">
        <f t="shared" si="24"/>
        <v>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-50000</v>
      </c>
      <c r="E87" s="113"/>
      <c r="F87" s="113"/>
      <c r="G87" s="113"/>
      <c r="H87" s="113"/>
      <c r="I87" s="113">
        <v>-50000</v>
      </c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5827380</v>
      </c>
      <c r="E88" s="14">
        <f>+E85+E86+E87</f>
        <v>5256092</v>
      </c>
      <c r="F88" s="14">
        <f t="shared" ref="F88:W88" si="25">+F85+F86+F87</f>
        <v>0</v>
      </c>
      <c r="G88" s="14">
        <f t="shared" si="25"/>
        <v>100</v>
      </c>
      <c r="H88" s="14">
        <f>+H85+H86+H87</f>
        <v>0</v>
      </c>
      <c r="I88" s="14">
        <f t="shared" si="25"/>
        <v>571188</v>
      </c>
      <c r="J88" s="14">
        <f t="shared" si="25"/>
        <v>0</v>
      </c>
      <c r="K88" s="14">
        <f t="shared" si="25"/>
        <v>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5827380</v>
      </c>
      <c r="E89" s="134">
        <f>+'PLAN RASHODA I IZDATAKA'!E91</f>
        <v>5256092</v>
      </c>
      <c r="F89" s="134">
        <f>+'PLAN RASHODA I IZDATAKA'!F91</f>
        <v>0</v>
      </c>
      <c r="G89" s="134">
        <f>+'PLAN RASHODA I IZDATAKA'!G91</f>
        <v>100</v>
      </c>
      <c r="H89" s="134">
        <f>+'PLAN RASHODA I IZDATAKA'!H91</f>
        <v>0</v>
      </c>
      <c r="I89" s="134">
        <f>+'PLAN RASHODA I IZDATAKA'!I91</f>
        <v>571188</v>
      </c>
      <c r="J89" s="134">
        <f>+'PLAN RASHODA I IZDATAKA'!J91</f>
        <v>0</v>
      </c>
      <c r="K89" s="134">
        <f>+'PLAN RASHODA I IZDATAKA'!K91</f>
        <v>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100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100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571188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571188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5256092</v>
      </c>
      <c r="E104" s="186">
        <f>SUMIFS('Plan prihoda za unos u SAP'!$I$3:$I$501,'Plan prihoda za unos u SAP'!$C$3:$C$501,"=11",'Plan prihoda za unos u SAP'!$K$3:$K$501,"=671")</f>
        <v>5256092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5827380</v>
      </c>
      <c r="E107" s="4">
        <f>SUM(E91:E106)</f>
        <v>5256092</v>
      </c>
      <c r="F107" s="4">
        <f t="shared" ref="F107:W107" si="27">SUM(F91:F106)</f>
        <v>0</v>
      </c>
      <c r="G107" s="4">
        <f t="shared" si="27"/>
        <v>100</v>
      </c>
      <c r="H107" s="4">
        <f t="shared" si="27"/>
        <v>0</v>
      </c>
      <c r="I107" s="4">
        <f t="shared" si="27"/>
        <v>571188</v>
      </c>
      <c r="J107" s="4">
        <f t="shared" si="27"/>
        <v>0</v>
      </c>
      <c r="K107" s="4">
        <f t="shared" si="27"/>
        <v>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5827380</v>
      </c>
      <c r="E121" s="71">
        <f>+E120+E114+E107</f>
        <v>5256092</v>
      </c>
      <c r="F121" s="71">
        <f>+F120+F114+F107</f>
        <v>0</v>
      </c>
      <c r="G121" s="71">
        <f t="shared" ref="G121:W121" si="31">+G120+G114+G107</f>
        <v>100</v>
      </c>
      <c r="H121" s="71">
        <f t="shared" si="31"/>
        <v>0</v>
      </c>
      <c r="I121" s="71">
        <f t="shared" si="31"/>
        <v>571188</v>
      </c>
      <c r="J121" s="71">
        <f t="shared" si="31"/>
        <v>0</v>
      </c>
      <c r="K121" s="71">
        <f t="shared" si="31"/>
        <v>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5689531</v>
      </c>
      <c r="E3" s="121">
        <f t="shared" ref="E3:W3" si="1">E4+E38+E58</f>
        <v>5201987</v>
      </c>
      <c r="F3" s="121">
        <f t="shared" si="1"/>
        <v>0</v>
      </c>
      <c r="G3" s="121">
        <f t="shared" si="1"/>
        <v>100</v>
      </c>
      <c r="H3" s="121">
        <f>H4+H38+H58</f>
        <v>0</v>
      </c>
      <c r="I3" s="121">
        <f t="shared" si="1"/>
        <v>487444</v>
      </c>
      <c r="J3" s="121">
        <f t="shared" si="1"/>
        <v>0</v>
      </c>
      <c r="K3" s="121">
        <f t="shared" si="1"/>
        <v>0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5659531</v>
      </c>
      <c r="E4" s="125">
        <f>E5+E9+E15+E19+E23+E30+E33</f>
        <v>5201987</v>
      </c>
      <c r="F4" s="125">
        <f t="shared" ref="F4:W4" si="2">F5+F9+F15+F19+F23+F30+F33</f>
        <v>0</v>
      </c>
      <c r="G4" s="125">
        <f t="shared" si="2"/>
        <v>100</v>
      </c>
      <c r="H4" s="125">
        <f>H5+H9+H15+H19+H23+H30+H33</f>
        <v>0</v>
      </c>
      <c r="I4" s="125">
        <f t="shared" si="2"/>
        <v>457444</v>
      </c>
      <c r="J4" s="125">
        <f t="shared" si="2"/>
        <v>0</v>
      </c>
      <c r="K4" s="125">
        <f t="shared" si="2"/>
        <v>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4391485</v>
      </c>
      <c r="E5" s="12">
        <f>SUM(E6:E8)</f>
        <v>4341485</v>
      </c>
      <c r="F5" s="12">
        <f t="shared" ref="F5:W5" si="3">SUM(F6:F8)</f>
        <v>0</v>
      </c>
      <c r="G5" s="12">
        <f t="shared" si="3"/>
        <v>0</v>
      </c>
      <c r="H5" s="12">
        <f>SUM(H6:H8)</f>
        <v>0</v>
      </c>
      <c r="I5" s="12">
        <f t="shared" si="3"/>
        <v>50000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3645578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3645578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175907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125907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50000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570000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570000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1239446</v>
      </c>
      <c r="E9" s="78">
        <f t="shared" ref="E9:W9" si="4">SUM(E10:E14)</f>
        <v>855302</v>
      </c>
      <c r="F9" s="78">
        <f t="shared" si="4"/>
        <v>0</v>
      </c>
      <c r="G9" s="78">
        <f>SUM(G10:G14)</f>
        <v>0</v>
      </c>
      <c r="H9" s="78">
        <f>SUM(H10:H14)</f>
        <v>0</v>
      </c>
      <c r="I9" s="78">
        <f t="shared" si="4"/>
        <v>384144</v>
      </c>
      <c r="J9" s="78">
        <f t="shared" si="4"/>
        <v>0</v>
      </c>
      <c r="K9" s="78">
        <f t="shared" si="4"/>
        <v>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268313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204313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64000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125300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46700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78600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759018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575974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183044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13500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8000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5500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73315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20315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53000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10600</v>
      </c>
      <c r="E15" s="4">
        <f t="shared" ref="E15:W15" si="5">SUM(E16:E18)</f>
        <v>5200</v>
      </c>
      <c r="F15" s="4">
        <f t="shared" si="5"/>
        <v>0</v>
      </c>
      <c r="G15" s="4">
        <f t="shared" si="5"/>
        <v>100</v>
      </c>
      <c r="H15" s="4">
        <f>SUM(H16:H18)</f>
        <v>0</v>
      </c>
      <c r="I15" s="4">
        <f t="shared" si="5"/>
        <v>5300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10600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5200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5300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18000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18000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18000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18000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30000</v>
      </c>
      <c r="E38" s="126">
        <f>E42+E49+E51+E53+E39</f>
        <v>0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30000</v>
      </c>
      <c r="J38" s="126">
        <f t="shared" si="11"/>
        <v>0</v>
      </c>
      <c r="K38" s="126">
        <f t="shared" si="11"/>
        <v>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30000</v>
      </c>
      <c r="E42" s="4">
        <f t="shared" ref="E42:W42" si="13">SUM(E43:E48)</f>
        <v>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30000</v>
      </c>
      <c r="J42" s="4">
        <f t="shared" si="13"/>
        <v>0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28000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28000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2000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2000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5822875</v>
      </c>
      <c r="E71" s="121">
        <f t="shared" ref="E71:W71" si="23">+E72+E80+E86</f>
        <v>5256120</v>
      </c>
      <c r="F71" s="121">
        <f t="shared" si="23"/>
        <v>0</v>
      </c>
      <c r="G71" s="121">
        <f t="shared" si="23"/>
        <v>100</v>
      </c>
      <c r="H71" s="121">
        <f>+H72+H80+H86</f>
        <v>0</v>
      </c>
      <c r="I71" s="121">
        <f t="shared" si="23"/>
        <v>566655</v>
      </c>
      <c r="J71" s="121">
        <f t="shared" si="23"/>
        <v>0</v>
      </c>
      <c r="K71" s="121">
        <f t="shared" si="23"/>
        <v>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5792245</v>
      </c>
      <c r="E72" s="130">
        <f t="shared" ref="E72:W72" si="24">SUM(E73:E79)</f>
        <v>5256120</v>
      </c>
      <c r="F72" s="130">
        <f t="shared" si="24"/>
        <v>0</v>
      </c>
      <c r="G72" s="130">
        <f t="shared" si="24"/>
        <v>100</v>
      </c>
      <c r="H72" s="130">
        <f>SUM(H73:H79)</f>
        <v>0</v>
      </c>
      <c r="I72" s="130">
        <f t="shared" si="24"/>
        <v>536025</v>
      </c>
      <c r="J72" s="130">
        <f t="shared" si="24"/>
        <v>0</v>
      </c>
      <c r="K72" s="130">
        <f t="shared" si="24"/>
        <v>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4429210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4341914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87296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1333946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909006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424940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10711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5200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5411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18378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18378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30630</v>
      </c>
      <c r="E80" s="131">
        <f t="shared" ref="E80:W80" si="25">SUM(E81:E85)</f>
        <v>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30630</v>
      </c>
      <c r="J80" s="131">
        <f t="shared" si="25"/>
        <v>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30630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30630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5827380</v>
      </c>
      <c r="E91" s="121">
        <f t="shared" ref="E91:W91" si="28">E92+E100+E106</f>
        <v>5256092</v>
      </c>
      <c r="F91" s="121">
        <f t="shared" si="28"/>
        <v>0</v>
      </c>
      <c r="G91" s="121">
        <f t="shared" si="28"/>
        <v>100</v>
      </c>
      <c r="H91" s="121">
        <f>H92+H100+H106</f>
        <v>0</v>
      </c>
      <c r="I91" s="121">
        <f t="shared" si="28"/>
        <v>571188</v>
      </c>
      <c r="J91" s="121">
        <f t="shared" si="28"/>
        <v>0</v>
      </c>
      <c r="K91" s="121">
        <f t="shared" si="28"/>
        <v>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5796504</v>
      </c>
      <c r="E92" s="130">
        <f t="shared" ref="E92:G92" si="29">SUM(E93:E99)</f>
        <v>5256092</v>
      </c>
      <c r="F92" s="130">
        <f t="shared" si="29"/>
        <v>0</v>
      </c>
      <c r="G92" s="130">
        <f t="shared" si="29"/>
        <v>100</v>
      </c>
      <c r="H92" s="130">
        <f>SUM(H93:H99)</f>
        <v>0</v>
      </c>
      <c r="I92" s="130">
        <f t="shared" ref="I92:K92" si="30">SUM(I93:I99)</f>
        <v>540312</v>
      </c>
      <c r="J92" s="130">
        <f t="shared" si="30"/>
        <v>0</v>
      </c>
      <c r="K92" s="130">
        <f t="shared" si="30"/>
        <v>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4429881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4341886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87995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1337342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909006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428336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10755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5200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5455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18526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18526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30876</v>
      </c>
      <c r="E100" s="131">
        <f t="shared" ref="E100:G100" si="33">SUM(E101:E105)</f>
        <v>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30876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30876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30876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Marija</cp:lastModifiedBy>
  <cp:lastPrinted>2020-10-07T13:13:47Z</cp:lastPrinted>
  <dcterms:created xsi:type="dcterms:W3CDTF">2018-09-10T07:36:17Z</dcterms:created>
  <dcterms:modified xsi:type="dcterms:W3CDTF">2021-12-22T11:19:42Z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