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ja\Desktop\FIN PLAN-ISPRAVAK\"/>
    </mc:Choice>
  </mc:AlternateContent>
  <xr:revisionPtr revIDLastSave="0" documentId="13_ncr:1_{C28767B3-6243-424D-B873-04A69B9B1581}" xr6:coauthVersionLast="36" xr6:coauthVersionMax="36" xr10:uidLastSave="{00000000-0000-0000-0000-000000000000}"/>
  <workbookProtection workbookPassword="DE31" lockStructure="1"/>
  <bookViews>
    <workbookView xWindow="0" yWindow="0" windowWidth="28800" windowHeight="12330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S108" i="14"/>
  <c r="R108" i="14"/>
  <c r="Q108" i="14"/>
  <c r="P108" i="14"/>
  <c r="O108" i="14"/>
  <c r="N108" i="14"/>
  <c r="M108" i="14"/>
  <c r="K108" i="14"/>
  <c r="J108" i="14"/>
  <c r="H108" i="14"/>
  <c r="F108" i="14"/>
  <c r="V107" i="14"/>
  <c r="U107" i="14"/>
  <c r="T107" i="14"/>
  <c r="S107" i="14"/>
  <c r="R107" i="14"/>
  <c r="Q107" i="14"/>
  <c r="P107" i="14"/>
  <c r="O107" i="14"/>
  <c r="N107" i="14"/>
  <c r="M107" i="14"/>
  <c r="K107" i="14"/>
  <c r="J107" i="14"/>
  <c r="H107" i="14"/>
  <c r="F107" i="14"/>
  <c r="V105" i="14"/>
  <c r="U105" i="14"/>
  <c r="T105" i="14"/>
  <c r="S105" i="14"/>
  <c r="R105" i="14"/>
  <c r="Q105" i="14"/>
  <c r="P105" i="14"/>
  <c r="O105" i="14"/>
  <c r="N105" i="14"/>
  <c r="M105" i="14"/>
  <c r="K105" i="14"/>
  <c r="J105" i="14"/>
  <c r="H105" i="14"/>
  <c r="F105" i="14"/>
  <c r="V104" i="14"/>
  <c r="U104" i="14"/>
  <c r="T104" i="14"/>
  <c r="S104" i="14"/>
  <c r="R104" i="14"/>
  <c r="Q104" i="14"/>
  <c r="P104" i="14"/>
  <c r="O104" i="14"/>
  <c r="N104" i="14"/>
  <c r="M104" i="14"/>
  <c r="K104" i="14"/>
  <c r="J104" i="14"/>
  <c r="H104" i="14"/>
  <c r="F104" i="14"/>
  <c r="V103" i="14"/>
  <c r="U103" i="14"/>
  <c r="T103" i="14"/>
  <c r="S103" i="14"/>
  <c r="R103" i="14"/>
  <c r="Q103" i="14"/>
  <c r="P103" i="14"/>
  <c r="O103" i="14"/>
  <c r="N103" i="14"/>
  <c r="M103" i="14"/>
  <c r="K103" i="14"/>
  <c r="J103" i="14"/>
  <c r="H103" i="14"/>
  <c r="F103" i="14"/>
  <c r="V102" i="14"/>
  <c r="U102" i="14"/>
  <c r="T102" i="14"/>
  <c r="S102" i="14"/>
  <c r="R102" i="14"/>
  <c r="Q102" i="14"/>
  <c r="P102" i="14"/>
  <c r="O102" i="14"/>
  <c r="N102" i="14"/>
  <c r="M102" i="14"/>
  <c r="K102" i="14"/>
  <c r="J102" i="14"/>
  <c r="H102" i="14"/>
  <c r="F102" i="14"/>
  <c r="V101" i="14"/>
  <c r="U101" i="14"/>
  <c r="T101" i="14"/>
  <c r="S101" i="14"/>
  <c r="R101" i="14"/>
  <c r="Q101" i="14"/>
  <c r="P101" i="14"/>
  <c r="O101" i="14"/>
  <c r="N101" i="14"/>
  <c r="M101" i="14"/>
  <c r="K101" i="14"/>
  <c r="J101" i="14"/>
  <c r="H101" i="14"/>
  <c r="F101" i="14"/>
  <c r="V99" i="14"/>
  <c r="U99" i="14"/>
  <c r="T99" i="14"/>
  <c r="S99" i="14"/>
  <c r="R99" i="14"/>
  <c r="Q99" i="14"/>
  <c r="P99" i="14"/>
  <c r="O99" i="14"/>
  <c r="N99" i="14"/>
  <c r="M99" i="14"/>
  <c r="K99" i="14"/>
  <c r="J99" i="14"/>
  <c r="H99" i="14"/>
  <c r="F99" i="14"/>
  <c r="V98" i="14"/>
  <c r="U98" i="14"/>
  <c r="T98" i="14"/>
  <c r="S98" i="14"/>
  <c r="R98" i="14"/>
  <c r="Q98" i="14"/>
  <c r="P98" i="14"/>
  <c r="O98" i="14"/>
  <c r="N98" i="14"/>
  <c r="M98" i="14"/>
  <c r="K98" i="14"/>
  <c r="J98" i="14"/>
  <c r="H98" i="14"/>
  <c r="F98" i="14"/>
  <c r="V97" i="14"/>
  <c r="U97" i="14"/>
  <c r="T97" i="14"/>
  <c r="S97" i="14"/>
  <c r="R97" i="14"/>
  <c r="Q97" i="14"/>
  <c r="P97" i="14"/>
  <c r="O97" i="14"/>
  <c r="N97" i="14"/>
  <c r="M97" i="14"/>
  <c r="K97" i="14"/>
  <c r="J97" i="14"/>
  <c r="H97" i="14"/>
  <c r="F97" i="14"/>
  <c r="V96" i="14"/>
  <c r="U96" i="14"/>
  <c r="T96" i="14"/>
  <c r="S96" i="14"/>
  <c r="R96" i="14"/>
  <c r="Q96" i="14"/>
  <c r="P96" i="14"/>
  <c r="O96" i="14"/>
  <c r="N96" i="14"/>
  <c r="M96" i="14"/>
  <c r="K96" i="14"/>
  <c r="J96" i="14"/>
  <c r="H96" i="14"/>
  <c r="F96" i="14"/>
  <c r="V95" i="14"/>
  <c r="U95" i="14"/>
  <c r="T95" i="14"/>
  <c r="S95" i="14"/>
  <c r="R95" i="14"/>
  <c r="Q95" i="14"/>
  <c r="P95" i="14"/>
  <c r="O95" i="14"/>
  <c r="N95" i="14"/>
  <c r="M95" i="14"/>
  <c r="K95" i="14"/>
  <c r="J95" i="14"/>
  <c r="H95" i="14"/>
  <c r="F95" i="14"/>
  <c r="V94" i="14"/>
  <c r="U94" i="14"/>
  <c r="T94" i="14"/>
  <c r="S94" i="14"/>
  <c r="R94" i="14"/>
  <c r="Q94" i="14"/>
  <c r="P94" i="14"/>
  <c r="O94" i="14"/>
  <c r="N94" i="14"/>
  <c r="M94" i="14"/>
  <c r="K94" i="14"/>
  <c r="J94" i="14"/>
  <c r="H94" i="14"/>
  <c r="F94" i="14"/>
  <c r="V93" i="14"/>
  <c r="U93" i="14"/>
  <c r="T93" i="14"/>
  <c r="S93" i="14"/>
  <c r="R93" i="14"/>
  <c r="Q93" i="14"/>
  <c r="P93" i="14"/>
  <c r="O93" i="14"/>
  <c r="N93" i="14"/>
  <c r="M93" i="14"/>
  <c r="K93" i="14"/>
  <c r="J93" i="14"/>
  <c r="H93" i="14"/>
  <c r="F93" i="14"/>
  <c r="V88" i="14"/>
  <c r="U88" i="14"/>
  <c r="T88" i="14"/>
  <c r="S88" i="14"/>
  <c r="R88" i="14"/>
  <c r="Q88" i="14"/>
  <c r="P88" i="14"/>
  <c r="O88" i="14"/>
  <c r="N88" i="14"/>
  <c r="M88" i="14"/>
  <c r="K88" i="14"/>
  <c r="J88" i="14"/>
  <c r="H88" i="14"/>
  <c r="F88" i="14"/>
  <c r="V87" i="14"/>
  <c r="U87" i="14"/>
  <c r="T87" i="14"/>
  <c r="S87" i="14"/>
  <c r="R87" i="14"/>
  <c r="Q87" i="14"/>
  <c r="P87" i="14"/>
  <c r="O87" i="14"/>
  <c r="N87" i="14"/>
  <c r="M87" i="14"/>
  <c r="K87" i="14"/>
  <c r="J87" i="14"/>
  <c r="H87" i="14"/>
  <c r="F87" i="14"/>
  <c r="V85" i="14"/>
  <c r="U85" i="14"/>
  <c r="T85" i="14"/>
  <c r="S85" i="14"/>
  <c r="R85" i="14"/>
  <c r="Q85" i="14"/>
  <c r="P85" i="14"/>
  <c r="O85" i="14"/>
  <c r="N85" i="14"/>
  <c r="M85" i="14"/>
  <c r="K85" i="14"/>
  <c r="J85" i="14"/>
  <c r="H85" i="14"/>
  <c r="F85" i="14"/>
  <c r="V84" i="14"/>
  <c r="U84" i="14"/>
  <c r="T84" i="14"/>
  <c r="S84" i="14"/>
  <c r="R84" i="14"/>
  <c r="Q84" i="14"/>
  <c r="P84" i="14"/>
  <c r="O84" i="14"/>
  <c r="N84" i="14"/>
  <c r="M84" i="14"/>
  <c r="K84" i="14"/>
  <c r="J84" i="14"/>
  <c r="H84" i="14"/>
  <c r="F84" i="14"/>
  <c r="V83" i="14"/>
  <c r="U83" i="14"/>
  <c r="T83" i="14"/>
  <c r="S83" i="14"/>
  <c r="R83" i="14"/>
  <c r="Q83" i="14"/>
  <c r="P83" i="14"/>
  <c r="O83" i="14"/>
  <c r="N83" i="14"/>
  <c r="M83" i="14"/>
  <c r="K83" i="14"/>
  <c r="J83" i="14"/>
  <c r="H83" i="14"/>
  <c r="F83" i="14"/>
  <c r="V82" i="14"/>
  <c r="U82" i="14"/>
  <c r="T82" i="14"/>
  <c r="S82" i="14"/>
  <c r="R82" i="14"/>
  <c r="Q82" i="14"/>
  <c r="P82" i="14"/>
  <c r="O82" i="14"/>
  <c r="N82" i="14"/>
  <c r="M82" i="14"/>
  <c r="K82" i="14"/>
  <c r="J82" i="14"/>
  <c r="H82" i="14"/>
  <c r="F82" i="14"/>
  <c r="V81" i="14"/>
  <c r="U81" i="14"/>
  <c r="T81" i="14"/>
  <c r="S81" i="14"/>
  <c r="R81" i="14"/>
  <c r="Q81" i="14"/>
  <c r="P81" i="14"/>
  <c r="O81" i="14"/>
  <c r="N81" i="14"/>
  <c r="M81" i="14"/>
  <c r="K81" i="14"/>
  <c r="J81" i="14"/>
  <c r="H81" i="14"/>
  <c r="F81" i="14"/>
  <c r="V79" i="14"/>
  <c r="U79" i="14"/>
  <c r="T79" i="14"/>
  <c r="S79" i="14"/>
  <c r="R79" i="14"/>
  <c r="Q79" i="14"/>
  <c r="P79" i="14"/>
  <c r="O79" i="14"/>
  <c r="N79" i="14"/>
  <c r="M79" i="14"/>
  <c r="K79" i="14"/>
  <c r="J79" i="14"/>
  <c r="H79" i="14"/>
  <c r="F79" i="14"/>
  <c r="V78" i="14"/>
  <c r="U78" i="14"/>
  <c r="T78" i="14"/>
  <c r="S78" i="14"/>
  <c r="R78" i="14"/>
  <c r="Q78" i="14"/>
  <c r="P78" i="14"/>
  <c r="O78" i="14"/>
  <c r="N78" i="14"/>
  <c r="M78" i="14"/>
  <c r="K78" i="14"/>
  <c r="J78" i="14"/>
  <c r="H78" i="14"/>
  <c r="F78" i="14"/>
  <c r="V77" i="14"/>
  <c r="U77" i="14"/>
  <c r="T77" i="14"/>
  <c r="S77" i="14"/>
  <c r="R77" i="14"/>
  <c r="Q77" i="14"/>
  <c r="P77" i="14"/>
  <c r="O77" i="14"/>
  <c r="N77" i="14"/>
  <c r="M77" i="14"/>
  <c r="K77" i="14"/>
  <c r="J77" i="14"/>
  <c r="H77" i="14"/>
  <c r="F77" i="14"/>
  <c r="V76" i="14"/>
  <c r="U76" i="14"/>
  <c r="T76" i="14"/>
  <c r="S76" i="14"/>
  <c r="R76" i="14"/>
  <c r="Q76" i="14"/>
  <c r="P76" i="14"/>
  <c r="O76" i="14"/>
  <c r="N76" i="14"/>
  <c r="M76" i="14"/>
  <c r="K76" i="14"/>
  <c r="J76" i="14"/>
  <c r="H76" i="14"/>
  <c r="F76" i="14"/>
  <c r="V75" i="14"/>
  <c r="U75" i="14"/>
  <c r="T75" i="14"/>
  <c r="S75" i="14"/>
  <c r="R75" i="14"/>
  <c r="Q75" i="14"/>
  <c r="P75" i="14"/>
  <c r="O75" i="14"/>
  <c r="N75" i="14"/>
  <c r="M75" i="14"/>
  <c r="K75" i="14"/>
  <c r="J75" i="14"/>
  <c r="H75" i="14"/>
  <c r="F75" i="14"/>
  <c r="V74" i="14"/>
  <c r="U74" i="14"/>
  <c r="T74" i="14"/>
  <c r="S74" i="14"/>
  <c r="R74" i="14"/>
  <c r="Q74" i="14"/>
  <c r="P74" i="14"/>
  <c r="O74" i="14"/>
  <c r="N74" i="14"/>
  <c r="M74" i="14"/>
  <c r="K74" i="14"/>
  <c r="J74" i="14"/>
  <c r="H74" i="14"/>
  <c r="F74" i="14"/>
  <c r="V73" i="14"/>
  <c r="U73" i="14"/>
  <c r="T73" i="14"/>
  <c r="S73" i="14"/>
  <c r="R73" i="14"/>
  <c r="Q73" i="14"/>
  <c r="P73" i="14"/>
  <c r="O73" i="14"/>
  <c r="N73" i="14"/>
  <c r="M73" i="14"/>
  <c r="K73" i="14"/>
  <c r="J73" i="14"/>
  <c r="H73" i="14"/>
  <c r="F73" i="14"/>
  <c r="V68" i="14"/>
  <c r="U68" i="14"/>
  <c r="T68" i="14"/>
  <c r="S68" i="14"/>
  <c r="R68" i="14"/>
  <c r="Q68" i="14"/>
  <c r="P68" i="14"/>
  <c r="O68" i="14"/>
  <c r="N68" i="14"/>
  <c r="M68" i="14"/>
  <c r="K68" i="14"/>
  <c r="J68" i="14"/>
  <c r="F68" i="14"/>
  <c r="V67" i="14"/>
  <c r="U67" i="14"/>
  <c r="T67" i="14"/>
  <c r="S67" i="14"/>
  <c r="R67" i="14"/>
  <c r="Q67" i="14"/>
  <c r="P67" i="14"/>
  <c r="O67" i="14"/>
  <c r="N67" i="14"/>
  <c r="M67" i="14"/>
  <c r="K67" i="14"/>
  <c r="J67" i="14"/>
  <c r="F67" i="14"/>
  <c r="V66" i="14"/>
  <c r="U66" i="14"/>
  <c r="T66" i="14"/>
  <c r="S66" i="14"/>
  <c r="R66" i="14"/>
  <c r="Q66" i="14"/>
  <c r="P66" i="14"/>
  <c r="O66" i="14"/>
  <c r="N66" i="14"/>
  <c r="M66" i="14"/>
  <c r="K66" i="14"/>
  <c r="J66" i="14"/>
  <c r="F66" i="14"/>
  <c r="V65" i="14"/>
  <c r="U65" i="14"/>
  <c r="T65" i="14"/>
  <c r="S65" i="14"/>
  <c r="R65" i="14"/>
  <c r="Q65" i="14"/>
  <c r="P65" i="14"/>
  <c r="O65" i="14"/>
  <c r="N65" i="14"/>
  <c r="M65" i="14"/>
  <c r="K65" i="14"/>
  <c r="J65" i="14"/>
  <c r="F65" i="14"/>
  <c r="V64" i="14"/>
  <c r="U64" i="14"/>
  <c r="T64" i="14"/>
  <c r="S64" i="14"/>
  <c r="R64" i="14"/>
  <c r="Q64" i="14"/>
  <c r="P64" i="14"/>
  <c r="O64" i="14"/>
  <c r="N64" i="14"/>
  <c r="M64" i="14"/>
  <c r="K64" i="14"/>
  <c r="J64" i="14"/>
  <c r="F64" i="14"/>
  <c r="V62" i="14"/>
  <c r="U62" i="14"/>
  <c r="T62" i="14"/>
  <c r="S62" i="14"/>
  <c r="R62" i="14"/>
  <c r="Q62" i="14"/>
  <c r="P62" i="14"/>
  <c r="O62" i="14"/>
  <c r="N62" i="14"/>
  <c r="M62" i="14"/>
  <c r="K62" i="14"/>
  <c r="J62" i="14"/>
  <c r="F62" i="14"/>
  <c r="V61" i="14"/>
  <c r="U61" i="14"/>
  <c r="T61" i="14"/>
  <c r="S61" i="14"/>
  <c r="R61" i="14"/>
  <c r="Q61" i="14"/>
  <c r="P61" i="14"/>
  <c r="O61" i="14"/>
  <c r="N61" i="14"/>
  <c r="M61" i="14"/>
  <c r="K61" i="14"/>
  <c r="J61" i="14"/>
  <c r="F61" i="14"/>
  <c r="V60" i="14"/>
  <c r="U60" i="14"/>
  <c r="T60" i="14"/>
  <c r="S60" i="14"/>
  <c r="R60" i="14"/>
  <c r="Q60" i="14"/>
  <c r="P60" i="14"/>
  <c r="O60" i="14"/>
  <c r="N60" i="14"/>
  <c r="M60" i="14"/>
  <c r="K60" i="14"/>
  <c r="J60" i="14"/>
  <c r="F60" i="14"/>
  <c r="V57" i="14"/>
  <c r="U57" i="14"/>
  <c r="T57" i="14"/>
  <c r="S57" i="14"/>
  <c r="R57" i="14"/>
  <c r="Q57" i="14"/>
  <c r="P57" i="14"/>
  <c r="O57" i="14"/>
  <c r="N57" i="14"/>
  <c r="M57" i="14"/>
  <c r="K57" i="14"/>
  <c r="J57" i="14"/>
  <c r="F57" i="14"/>
  <c r="V56" i="14"/>
  <c r="U56" i="14"/>
  <c r="T56" i="14"/>
  <c r="S56" i="14"/>
  <c r="R56" i="14"/>
  <c r="Q56" i="14"/>
  <c r="P56" i="14"/>
  <c r="O56" i="14"/>
  <c r="N56" i="14"/>
  <c r="M56" i="14"/>
  <c r="K56" i="14"/>
  <c r="J56" i="14"/>
  <c r="F56" i="14"/>
  <c r="V55" i="14"/>
  <c r="U55" i="14"/>
  <c r="T55" i="14"/>
  <c r="S55" i="14"/>
  <c r="R55" i="14"/>
  <c r="Q55" i="14"/>
  <c r="P55" i="14"/>
  <c r="O55" i="14"/>
  <c r="N55" i="14"/>
  <c r="M55" i="14"/>
  <c r="K55" i="14"/>
  <c r="J55" i="14"/>
  <c r="F55" i="14"/>
  <c r="V54" i="14"/>
  <c r="U54" i="14"/>
  <c r="T54" i="14"/>
  <c r="S54" i="14"/>
  <c r="R54" i="14"/>
  <c r="Q54" i="14"/>
  <c r="P54" i="14"/>
  <c r="O54" i="14"/>
  <c r="N54" i="14"/>
  <c r="M54" i="14"/>
  <c r="K54" i="14"/>
  <c r="J54" i="14"/>
  <c r="F54" i="14"/>
  <c r="V52" i="14"/>
  <c r="U52" i="14"/>
  <c r="T52" i="14"/>
  <c r="S52" i="14"/>
  <c r="R52" i="14"/>
  <c r="Q52" i="14"/>
  <c r="P52" i="14"/>
  <c r="O52" i="14"/>
  <c r="N52" i="14"/>
  <c r="M52" i="14"/>
  <c r="K52" i="14"/>
  <c r="J52" i="14"/>
  <c r="F52" i="14"/>
  <c r="V50" i="14"/>
  <c r="U50" i="14"/>
  <c r="T50" i="14"/>
  <c r="S50" i="14"/>
  <c r="R50" i="14"/>
  <c r="Q50" i="14"/>
  <c r="P50" i="14"/>
  <c r="O50" i="14"/>
  <c r="N50" i="14"/>
  <c r="M50" i="14"/>
  <c r="K50" i="14"/>
  <c r="J50" i="14"/>
  <c r="F50" i="14"/>
  <c r="V48" i="14"/>
  <c r="U48" i="14"/>
  <c r="T48" i="14"/>
  <c r="S48" i="14"/>
  <c r="R48" i="14"/>
  <c r="Q48" i="14"/>
  <c r="P48" i="14"/>
  <c r="O48" i="14"/>
  <c r="N48" i="14"/>
  <c r="M48" i="14"/>
  <c r="K48" i="14"/>
  <c r="J48" i="14"/>
  <c r="F48" i="14"/>
  <c r="V47" i="14"/>
  <c r="U47" i="14"/>
  <c r="T47" i="14"/>
  <c r="S47" i="14"/>
  <c r="R47" i="14"/>
  <c r="Q47" i="14"/>
  <c r="P47" i="14"/>
  <c r="O47" i="14"/>
  <c r="N47" i="14"/>
  <c r="M47" i="14"/>
  <c r="K47" i="14"/>
  <c r="J47" i="14"/>
  <c r="F47" i="14"/>
  <c r="V46" i="14"/>
  <c r="U46" i="14"/>
  <c r="T46" i="14"/>
  <c r="S46" i="14"/>
  <c r="R46" i="14"/>
  <c r="Q46" i="14"/>
  <c r="P46" i="14"/>
  <c r="O46" i="14"/>
  <c r="N46" i="14"/>
  <c r="M46" i="14"/>
  <c r="K46" i="14"/>
  <c r="J46" i="14"/>
  <c r="F46" i="14"/>
  <c r="V45" i="14"/>
  <c r="U45" i="14"/>
  <c r="T45" i="14"/>
  <c r="S45" i="14"/>
  <c r="R45" i="14"/>
  <c r="Q45" i="14"/>
  <c r="P45" i="14"/>
  <c r="O45" i="14"/>
  <c r="N45" i="14"/>
  <c r="M45" i="14"/>
  <c r="K45" i="14"/>
  <c r="J45" i="14"/>
  <c r="F45" i="14"/>
  <c r="V44" i="14"/>
  <c r="U44" i="14"/>
  <c r="T44" i="14"/>
  <c r="S44" i="14"/>
  <c r="R44" i="14"/>
  <c r="Q44" i="14"/>
  <c r="P44" i="14"/>
  <c r="O44" i="14"/>
  <c r="N44" i="14"/>
  <c r="M44" i="14"/>
  <c r="K44" i="14"/>
  <c r="J44" i="14"/>
  <c r="F44" i="14"/>
  <c r="V43" i="14"/>
  <c r="U43" i="14"/>
  <c r="T43" i="14"/>
  <c r="S43" i="14"/>
  <c r="R43" i="14"/>
  <c r="Q43" i="14"/>
  <c r="P43" i="14"/>
  <c r="O43" i="14"/>
  <c r="N43" i="14"/>
  <c r="M43" i="14"/>
  <c r="K43" i="14"/>
  <c r="J43" i="14"/>
  <c r="F43" i="14"/>
  <c r="V41" i="14"/>
  <c r="U41" i="14"/>
  <c r="T41" i="14"/>
  <c r="S41" i="14"/>
  <c r="R41" i="14"/>
  <c r="Q41" i="14"/>
  <c r="P41" i="14"/>
  <c r="O41" i="14"/>
  <c r="N41" i="14"/>
  <c r="M41" i="14"/>
  <c r="K41" i="14"/>
  <c r="J41" i="14"/>
  <c r="F41" i="14"/>
  <c r="V40" i="14"/>
  <c r="U40" i="14"/>
  <c r="T40" i="14"/>
  <c r="S40" i="14"/>
  <c r="R40" i="14"/>
  <c r="Q40" i="14"/>
  <c r="P40" i="14"/>
  <c r="O40" i="14"/>
  <c r="N40" i="14"/>
  <c r="M40" i="14"/>
  <c r="K40" i="14"/>
  <c r="J40" i="14"/>
  <c r="F40" i="14"/>
  <c r="V37" i="14"/>
  <c r="U37" i="14"/>
  <c r="T37" i="14"/>
  <c r="S37" i="14"/>
  <c r="R37" i="14"/>
  <c r="Q37" i="14"/>
  <c r="P37" i="14"/>
  <c r="O37" i="14"/>
  <c r="N37" i="14"/>
  <c r="M37" i="14"/>
  <c r="K37" i="14"/>
  <c r="J37" i="14"/>
  <c r="F37" i="14"/>
  <c r="V36" i="14"/>
  <c r="U36" i="14"/>
  <c r="T36" i="14"/>
  <c r="S36" i="14"/>
  <c r="R36" i="14"/>
  <c r="Q36" i="14"/>
  <c r="P36" i="14"/>
  <c r="O36" i="14"/>
  <c r="N36" i="14"/>
  <c r="M36" i="14"/>
  <c r="K36" i="14"/>
  <c r="J36" i="14"/>
  <c r="F36" i="14"/>
  <c r="V35" i="14"/>
  <c r="U35" i="14"/>
  <c r="T35" i="14"/>
  <c r="S35" i="14"/>
  <c r="R35" i="14"/>
  <c r="Q35" i="14"/>
  <c r="P35" i="14"/>
  <c r="O35" i="14"/>
  <c r="N35" i="14"/>
  <c r="M35" i="14"/>
  <c r="K35" i="14"/>
  <c r="J35" i="14"/>
  <c r="F35" i="14"/>
  <c r="V34" i="14"/>
  <c r="U34" i="14"/>
  <c r="T34" i="14"/>
  <c r="S34" i="14"/>
  <c r="R34" i="14"/>
  <c r="Q34" i="14"/>
  <c r="P34" i="14"/>
  <c r="O34" i="14"/>
  <c r="N34" i="14"/>
  <c r="M34" i="14"/>
  <c r="K34" i="14"/>
  <c r="J34" i="14"/>
  <c r="F34" i="14"/>
  <c r="V32" i="14"/>
  <c r="U32" i="14"/>
  <c r="T32" i="14"/>
  <c r="S32" i="14"/>
  <c r="R32" i="14"/>
  <c r="Q32" i="14"/>
  <c r="P32" i="14"/>
  <c r="O32" i="14"/>
  <c r="N32" i="14"/>
  <c r="M32" i="14"/>
  <c r="K32" i="14"/>
  <c r="J32" i="14"/>
  <c r="F32" i="14"/>
  <c r="V31" i="14"/>
  <c r="U31" i="14"/>
  <c r="T31" i="14"/>
  <c r="S31" i="14"/>
  <c r="R31" i="14"/>
  <c r="Q31" i="14"/>
  <c r="P31" i="14"/>
  <c r="O31" i="14"/>
  <c r="N31" i="14"/>
  <c r="M31" i="14"/>
  <c r="K31" i="14"/>
  <c r="J31" i="14"/>
  <c r="F31" i="14"/>
  <c r="V29" i="14"/>
  <c r="U29" i="14"/>
  <c r="T29" i="14"/>
  <c r="S29" i="14"/>
  <c r="R29" i="14"/>
  <c r="Q29" i="14"/>
  <c r="P29" i="14"/>
  <c r="O29" i="14"/>
  <c r="N29" i="14"/>
  <c r="M29" i="14"/>
  <c r="K29" i="14"/>
  <c r="J29" i="14"/>
  <c r="F29" i="14"/>
  <c r="V28" i="14"/>
  <c r="U28" i="14"/>
  <c r="T28" i="14"/>
  <c r="S28" i="14"/>
  <c r="R28" i="14"/>
  <c r="Q28" i="14"/>
  <c r="P28" i="14"/>
  <c r="O28" i="14"/>
  <c r="N28" i="14"/>
  <c r="M28" i="14"/>
  <c r="K28" i="14"/>
  <c r="J28" i="14"/>
  <c r="F28" i="14"/>
  <c r="V27" i="14"/>
  <c r="U27" i="14"/>
  <c r="T27" i="14"/>
  <c r="S27" i="14"/>
  <c r="R27" i="14"/>
  <c r="Q27" i="14"/>
  <c r="P27" i="14"/>
  <c r="O27" i="14"/>
  <c r="N27" i="14"/>
  <c r="M27" i="14"/>
  <c r="K27" i="14"/>
  <c r="J27" i="14"/>
  <c r="F27" i="14"/>
  <c r="V26" i="14"/>
  <c r="U26" i="14"/>
  <c r="T26" i="14"/>
  <c r="S26" i="14"/>
  <c r="R26" i="14"/>
  <c r="Q26" i="14"/>
  <c r="P26" i="14"/>
  <c r="O26" i="14"/>
  <c r="N26" i="14"/>
  <c r="M26" i="14"/>
  <c r="K26" i="14"/>
  <c r="J26" i="14"/>
  <c r="F26" i="14"/>
  <c r="V25" i="14"/>
  <c r="U25" i="14"/>
  <c r="T25" i="14"/>
  <c r="S25" i="14"/>
  <c r="R25" i="14"/>
  <c r="Q25" i="14"/>
  <c r="P25" i="14"/>
  <c r="O25" i="14"/>
  <c r="N25" i="14"/>
  <c r="M25" i="14"/>
  <c r="K25" i="14"/>
  <c r="J25" i="14"/>
  <c r="F25" i="14"/>
  <c r="V24" i="14"/>
  <c r="U24" i="14"/>
  <c r="T24" i="14"/>
  <c r="S24" i="14"/>
  <c r="R24" i="14"/>
  <c r="Q24" i="14"/>
  <c r="P24" i="14"/>
  <c r="O24" i="14"/>
  <c r="N24" i="14"/>
  <c r="M24" i="14"/>
  <c r="K24" i="14"/>
  <c r="J24" i="14"/>
  <c r="F24" i="14"/>
  <c r="V22" i="14"/>
  <c r="U22" i="14"/>
  <c r="T22" i="14"/>
  <c r="S22" i="14"/>
  <c r="R22" i="14"/>
  <c r="Q22" i="14"/>
  <c r="P22" i="14"/>
  <c r="O22" i="14"/>
  <c r="N22" i="14"/>
  <c r="M22" i="14"/>
  <c r="K22" i="14"/>
  <c r="J22" i="14"/>
  <c r="F22" i="14"/>
  <c r="V21" i="14"/>
  <c r="U21" i="14"/>
  <c r="T21" i="14"/>
  <c r="S21" i="14"/>
  <c r="R21" i="14"/>
  <c r="Q21" i="14"/>
  <c r="P21" i="14"/>
  <c r="O21" i="14"/>
  <c r="N21" i="14"/>
  <c r="M21" i="14"/>
  <c r="K21" i="14"/>
  <c r="J21" i="14"/>
  <c r="F21" i="14"/>
  <c r="V20" i="14"/>
  <c r="U20" i="14"/>
  <c r="T20" i="14"/>
  <c r="S20" i="14"/>
  <c r="R20" i="14"/>
  <c r="Q20" i="14"/>
  <c r="P20" i="14"/>
  <c r="O20" i="14"/>
  <c r="N20" i="14"/>
  <c r="M20" i="14"/>
  <c r="K20" i="14"/>
  <c r="J20" i="14"/>
  <c r="F20" i="14"/>
  <c r="V18" i="14"/>
  <c r="U18" i="14"/>
  <c r="T18" i="14"/>
  <c r="S18" i="14"/>
  <c r="R18" i="14"/>
  <c r="Q18" i="14"/>
  <c r="P18" i="14"/>
  <c r="O18" i="14"/>
  <c r="N18" i="14"/>
  <c r="M18" i="14"/>
  <c r="K18" i="14"/>
  <c r="J18" i="14"/>
  <c r="F18" i="14"/>
  <c r="V17" i="14"/>
  <c r="U17" i="14"/>
  <c r="T17" i="14"/>
  <c r="S17" i="14"/>
  <c r="R17" i="14"/>
  <c r="Q17" i="14"/>
  <c r="P17" i="14"/>
  <c r="O17" i="14"/>
  <c r="N17" i="14"/>
  <c r="M17" i="14"/>
  <c r="K17" i="14"/>
  <c r="J17" i="14"/>
  <c r="F17" i="14"/>
  <c r="V16" i="14"/>
  <c r="U16" i="14"/>
  <c r="T16" i="14"/>
  <c r="S16" i="14"/>
  <c r="R16" i="14"/>
  <c r="Q16" i="14"/>
  <c r="P16" i="14"/>
  <c r="O16" i="14"/>
  <c r="N16" i="14"/>
  <c r="M16" i="14"/>
  <c r="K16" i="14"/>
  <c r="J16" i="14"/>
  <c r="F16" i="14"/>
  <c r="V14" i="14"/>
  <c r="U14" i="14"/>
  <c r="T14" i="14"/>
  <c r="S14" i="14"/>
  <c r="R14" i="14"/>
  <c r="Q14" i="14"/>
  <c r="P14" i="14"/>
  <c r="O14" i="14"/>
  <c r="N14" i="14"/>
  <c r="M14" i="14"/>
  <c r="K14" i="14"/>
  <c r="J14" i="14"/>
  <c r="F14" i="14"/>
  <c r="V13" i="14"/>
  <c r="U13" i="14"/>
  <c r="T13" i="14"/>
  <c r="S13" i="14"/>
  <c r="R13" i="14"/>
  <c r="Q13" i="14"/>
  <c r="P13" i="14"/>
  <c r="O13" i="14"/>
  <c r="N13" i="14"/>
  <c r="M13" i="14"/>
  <c r="K13" i="14"/>
  <c r="J13" i="14"/>
  <c r="F13" i="14"/>
  <c r="V12" i="14"/>
  <c r="U12" i="14"/>
  <c r="T12" i="14"/>
  <c r="S12" i="14"/>
  <c r="R12" i="14"/>
  <c r="Q12" i="14"/>
  <c r="P12" i="14"/>
  <c r="O12" i="14"/>
  <c r="N12" i="14"/>
  <c r="M12" i="14"/>
  <c r="K12" i="14"/>
  <c r="J12" i="14"/>
  <c r="F12" i="14"/>
  <c r="V11" i="14"/>
  <c r="U11" i="14"/>
  <c r="T11" i="14"/>
  <c r="S11" i="14"/>
  <c r="R11" i="14"/>
  <c r="Q11" i="14"/>
  <c r="P11" i="14"/>
  <c r="O11" i="14"/>
  <c r="N11" i="14"/>
  <c r="M11" i="14"/>
  <c r="K11" i="14"/>
  <c r="J11" i="14"/>
  <c r="F11" i="14"/>
  <c r="V10" i="14"/>
  <c r="U10" i="14"/>
  <c r="T10" i="14"/>
  <c r="S10" i="14"/>
  <c r="R10" i="14"/>
  <c r="Q10" i="14"/>
  <c r="P10" i="14"/>
  <c r="O10" i="14"/>
  <c r="N10" i="14"/>
  <c r="M10" i="14"/>
  <c r="K10" i="14"/>
  <c r="J10" i="14"/>
  <c r="F10" i="14"/>
  <c r="V8" i="14"/>
  <c r="U8" i="14"/>
  <c r="T8" i="14"/>
  <c r="S8" i="14"/>
  <c r="R8" i="14"/>
  <c r="Q8" i="14"/>
  <c r="P8" i="14"/>
  <c r="O8" i="14"/>
  <c r="N8" i="14"/>
  <c r="M8" i="14"/>
  <c r="K8" i="14"/>
  <c r="J8" i="14"/>
  <c r="F8" i="14"/>
  <c r="V7" i="14"/>
  <c r="U7" i="14"/>
  <c r="T7" i="14"/>
  <c r="S7" i="14"/>
  <c r="R7" i="14"/>
  <c r="Q7" i="14"/>
  <c r="P7" i="14"/>
  <c r="O7" i="14"/>
  <c r="N7" i="14"/>
  <c r="M7" i="14"/>
  <c r="K7" i="14"/>
  <c r="J7" i="14"/>
  <c r="F7" i="14"/>
  <c r="V6" i="14"/>
  <c r="U6" i="14"/>
  <c r="T6" i="14"/>
  <c r="S6" i="14"/>
  <c r="R6" i="14"/>
  <c r="Q6" i="14"/>
  <c r="P6" i="14"/>
  <c r="O6" i="14"/>
  <c r="N6" i="14"/>
  <c r="M6" i="14"/>
  <c r="K6" i="14"/>
  <c r="J6" i="14"/>
  <c r="F6" i="14"/>
  <c r="U106" i="14" l="1"/>
  <c r="K92" i="14"/>
  <c r="N92" i="14"/>
  <c r="T92" i="14"/>
  <c r="F100" i="14"/>
  <c r="H100" i="14"/>
  <c r="J100" i="14"/>
  <c r="N100" i="14"/>
  <c r="K106" i="14"/>
  <c r="P106" i="14"/>
  <c r="R106" i="14"/>
  <c r="H106" i="14"/>
  <c r="J106" i="14"/>
  <c r="M106" i="14"/>
  <c r="O106" i="14"/>
  <c r="M92" i="14"/>
  <c r="O92" i="14"/>
  <c r="Q92" i="14"/>
  <c r="S92" i="14"/>
  <c r="U92" i="14"/>
  <c r="P100" i="14"/>
  <c r="R100" i="14"/>
  <c r="T100" i="14"/>
  <c r="V100" i="14"/>
  <c r="Q106" i="14"/>
  <c r="S106" i="14"/>
  <c r="R92" i="14"/>
  <c r="V92" i="14"/>
  <c r="K100" i="14"/>
  <c r="N106" i="14"/>
  <c r="T106" i="14"/>
  <c r="V106" i="14"/>
  <c r="P92" i="14"/>
  <c r="F92" i="14"/>
  <c r="H92" i="14"/>
  <c r="J92" i="14"/>
  <c r="M100" i="14"/>
  <c r="O100" i="14"/>
  <c r="Q100" i="14"/>
  <c r="S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W38" i="13"/>
  <c r="U38" i="13"/>
  <c r="S38" i="13"/>
  <c r="Q38" i="13"/>
  <c r="M38" i="13"/>
  <c r="K38" i="13"/>
  <c r="V79" i="13"/>
  <c r="T79" i="13"/>
  <c r="R79" i="13"/>
  <c r="P79" i="13"/>
  <c r="N79" i="13"/>
  <c r="L79" i="13"/>
  <c r="J79" i="13"/>
  <c r="H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S120" i="13"/>
  <c r="Q120" i="13"/>
  <c r="M120" i="13"/>
  <c r="K120" i="13"/>
  <c r="V38" i="13"/>
  <c r="T38" i="13"/>
  <c r="R38" i="13"/>
  <c r="P38" i="13"/>
  <c r="N38" i="13"/>
  <c r="J38" i="13"/>
  <c r="U79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S79" i="13"/>
  <c r="K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S122" i="13"/>
  <c r="N122" i="13"/>
  <c r="J122" i="13"/>
  <c r="W81" i="13"/>
  <c r="S81" i="13"/>
  <c r="N81" i="13"/>
  <c r="J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K122" i="13"/>
  <c r="T81" i="13"/>
  <c r="K81" i="13"/>
  <c r="T121" i="13"/>
  <c r="Q121" i="13"/>
  <c r="M121" i="13"/>
  <c r="K121" i="13"/>
  <c r="T119" i="13"/>
  <c r="Q119" i="13"/>
  <c r="M119" i="13"/>
  <c r="K119" i="13"/>
  <c r="T118" i="13"/>
  <c r="Q118" i="13"/>
  <c r="M118" i="13"/>
  <c r="K118" i="13"/>
  <c r="T93" i="13"/>
  <c r="Q93" i="13"/>
  <c r="M93" i="13"/>
  <c r="K93" i="13"/>
  <c r="T80" i="13"/>
  <c r="Q80" i="13"/>
  <c r="M80" i="13"/>
  <c r="K80" i="13"/>
  <c r="T78" i="13"/>
  <c r="Q78" i="13"/>
  <c r="M78" i="13"/>
  <c r="K78" i="13"/>
  <c r="T77" i="13"/>
  <c r="Q77" i="13"/>
  <c r="M77" i="13"/>
  <c r="K77" i="13"/>
  <c r="W52" i="13"/>
  <c r="U52" i="13"/>
  <c r="S52" i="13"/>
  <c r="P52" i="13"/>
  <c r="N52" i="13"/>
  <c r="L52" i="13"/>
  <c r="J52" i="13"/>
  <c r="H52" i="13"/>
  <c r="W39" i="13"/>
  <c r="U39" i="13"/>
  <c r="S39" i="13"/>
  <c r="P39" i="13"/>
  <c r="N39" i="13"/>
  <c r="L39" i="13"/>
  <c r="J39" i="13"/>
  <c r="H39" i="13"/>
  <c r="W37" i="13"/>
  <c r="U37" i="13"/>
  <c r="W121" i="13"/>
  <c r="U121" i="13"/>
  <c r="S121" i="13"/>
  <c r="P121" i="13"/>
  <c r="N121" i="13"/>
  <c r="L121" i="13"/>
  <c r="J121" i="13"/>
  <c r="H121" i="13"/>
  <c r="W119" i="13"/>
  <c r="U119" i="13"/>
  <c r="S119" i="13"/>
  <c r="P119" i="13"/>
  <c r="N119" i="13"/>
  <c r="L119" i="13"/>
  <c r="J119" i="13"/>
  <c r="H119" i="13"/>
  <c r="W118" i="13"/>
  <c r="U118" i="13"/>
  <c r="S118" i="13"/>
  <c r="P118" i="13"/>
  <c r="N118" i="13"/>
  <c r="L118" i="13"/>
  <c r="J118" i="13"/>
  <c r="H118" i="13"/>
  <c r="W93" i="13"/>
  <c r="U93" i="13"/>
  <c r="S93" i="13"/>
  <c r="P93" i="13"/>
  <c r="N93" i="13"/>
  <c r="L93" i="13"/>
  <c r="J93" i="13"/>
  <c r="H93" i="13"/>
  <c r="W80" i="13"/>
  <c r="U80" i="13"/>
  <c r="S80" i="13"/>
  <c r="P80" i="13"/>
  <c r="N80" i="13"/>
  <c r="L80" i="13"/>
  <c r="J80" i="13"/>
  <c r="H80" i="13"/>
  <c r="W78" i="13"/>
  <c r="U78" i="13"/>
  <c r="S78" i="13"/>
  <c r="P78" i="13"/>
  <c r="N78" i="13"/>
  <c r="L78" i="13"/>
  <c r="J78" i="13"/>
  <c r="H78" i="13"/>
  <c r="W77" i="13"/>
  <c r="U77" i="13"/>
  <c r="S77" i="13"/>
  <c r="P77" i="13"/>
  <c r="N77" i="13"/>
  <c r="L77" i="13"/>
  <c r="J77" i="13"/>
  <c r="H77" i="13"/>
  <c r="T52" i="13"/>
  <c r="Q52" i="13"/>
  <c r="M52" i="13"/>
  <c r="K52" i="13"/>
  <c r="T39" i="13"/>
  <c r="Q39" i="13"/>
  <c r="M39" i="13"/>
  <c r="K39" i="13"/>
  <c r="S37" i="13"/>
  <c r="P37" i="13"/>
  <c r="N37" i="13"/>
  <c r="L37" i="13"/>
  <c r="J37" i="13"/>
  <c r="H37" i="13"/>
  <c r="W36" i="13"/>
  <c r="U36" i="13"/>
  <c r="S36" i="13"/>
  <c r="P36" i="13"/>
  <c r="N36" i="13"/>
  <c r="L36" i="13"/>
  <c r="J36" i="13"/>
  <c r="H36" i="13"/>
  <c r="W11" i="13"/>
  <c r="U11" i="13"/>
  <c r="S11" i="13"/>
  <c r="P11" i="13"/>
  <c r="N11" i="13"/>
  <c r="L11" i="13"/>
  <c r="J11" i="13"/>
  <c r="H11" i="13"/>
  <c r="T37" i="13"/>
  <c r="Q37" i="13"/>
  <c r="M37" i="13"/>
  <c r="K37" i="13"/>
  <c r="T36" i="13"/>
  <c r="Q36" i="13"/>
  <c r="M36" i="13"/>
  <c r="K36" i="13"/>
  <c r="T11" i="13"/>
  <c r="Q11" i="13"/>
  <c r="M11" i="13"/>
  <c r="K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I79" i="13" l="1"/>
  <c r="I121" i="13"/>
  <c r="I80" i="13"/>
  <c r="I119" i="13"/>
  <c r="I78" i="13"/>
  <c r="I52" i="13"/>
  <c r="I37" i="13"/>
  <c r="I38" i="13"/>
  <c r="I120" i="13"/>
  <c r="I118" i="13"/>
  <c r="I77" i="13"/>
  <c r="I39" i="13"/>
  <c r="I36" i="13"/>
  <c r="I122" i="13"/>
  <c r="I81" i="13"/>
  <c r="I93" i="13"/>
  <c r="I11" i="13"/>
  <c r="G120" i="13"/>
  <c r="G79" i="13"/>
  <c r="G81" i="13"/>
  <c r="G119" i="13"/>
  <c r="G93" i="13"/>
  <c r="G78" i="13"/>
  <c r="G39" i="13"/>
  <c r="G37" i="13"/>
  <c r="G11" i="13"/>
  <c r="G122" i="13"/>
  <c r="G121" i="13"/>
  <c r="G118" i="13"/>
  <c r="G80" i="13"/>
  <c r="G77" i="13"/>
  <c r="G52" i="13"/>
  <c r="G36" i="13"/>
  <c r="G38" i="13"/>
  <c r="E38" i="13"/>
  <c r="E78" i="13"/>
  <c r="E79" i="13"/>
  <c r="E120" i="13"/>
  <c r="F120" i="13"/>
  <c r="F38" i="13"/>
  <c r="F52" i="13"/>
  <c r="F121" i="13"/>
  <c r="F80" i="13"/>
  <c r="F39" i="13"/>
  <c r="F119" i="13"/>
  <c r="F78" i="13"/>
  <c r="F37" i="13"/>
  <c r="F79" i="13"/>
  <c r="F122" i="13"/>
  <c r="F118" i="13"/>
  <c r="F77" i="13"/>
  <c r="F36" i="13"/>
  <c r="F81" i="13"/>
  <c r="F93" i="13"/>
  <c r="F11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2" i="13" l="1"/>
  <c r="D81" i="13"/>
  <c r="D120" i="13"/>
  <c r="D79" i="13"/>
  <c r="D38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K86" i="14"/>
  <c r="S86" i="14"/>
  <c r="U86" i="14"/>
  <c r="T86" i="14"/>
  <c r="M86" i="14"/>
  <c r="F59" i="14" l="1"/>
  <c r="K59" i="14"/>
  <c r="S59" i="14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08" i="14" l="1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107" i="14"/>
  <c r="I102" i="14"/>
  <c r="I97" i="14"/>
  <c r="I93" i="14"/>
  <c r="I84" i="14"/>
  <c r="I79" i="14"/>
  <c r="I75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7" i="14"/>
  <c r="G66" i="14"/>
  <c r="G61" i="14"/>
  <c r="G55" i="14"/>
  <c r="G48" i="14"/>
  <c r="G44" i="14"/>
  <c r="G37" i="14"/>
  <c r="G32" i="14"/>
  <c r="G27" i="14"/>
  <c r="G22" i="14"/>
  <c r="G17" i="14"/>
  <c r="G12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61" i="14"/>
  <c r="E48" i="14"/>
  <c r="E37" i="14"/>
  <c r="E27" i="14"/>
  <c r="E17" i="14"/>
  <c r="E7" i="14"/>
  <c r="E67" i="14"/>
  <c r="E62" i="14"/>
  <c r="E56" i="14"/>
  <c r="E50" i="14"/>
  <c r="E49" i="14" s="1"/>
  <c r="E45" i="14"/>
  <c r="E40" i="14"/>
  <c r="E34" i="14"/>
  <c r="E28" i="14"/>
  <c r="E24" i="14"/>
  <c r="E18" i="14"/>
  <c r="E13" i="14"/>
  <c r="E8" i="14"/>
  <c r="E66" i="14"/>
  <c r="E55" i="14"/>
  <c r="E44" i="14"/>
  <c r="E32" i="14"/>
  <c r="E22" i="14"/>
  <c r="E12" i="14"/>
  <c r="E65" i="14"/>
  <c r="E60" i="14"/>
  <c r="E54" i="14"/>
  <c r="E47" i="14"/>
  <c r="E43" i="14"/>
  <c r="E36" i="14"/>
  <c r="E31" i="14"/>
  <c r="E26" i="14"/>
  <c r="E21" i="14"/>
  <c r="E16" i="14"/>
  <c r="E11" i="14"/>
  <c r="E6" i="14"/>
  <c r="E108" i="14"/>
  <c r="E103" i="14"/>
  <c r="E98" i="14"/>
  <c r="E94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E85" i="14"/>
  <c r="E81" i="14"/>
  <c r="E76" i="14"/>
  <c r="W108" i="14"/>
  <c r="D108" i="14" s="1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D68" i="14" s="1"/>
  <c r="W64" i="14"/>
  <c r="W57" i="14"/>
  <c r="D57" i="14" s="1"/>
  <c r="W52" i="14"/>
  <c r="W51" i="14" s="1"/>
  <c r="W46" i="14"/>
  <c r="D46" i="14" s="1"/>
  <c r="W41" i="14"/>
  <c r="D41" i="14" s="1"/>
  <c r="W35" i="14"/>
  <c r="D35" i="14" s="1"/>
  <c r="W29" i="14"/>
  <c r="W25" i="14"/>
  <c r="D25" i="14" s="1"/>
  <c r="W20" i="14"/>
  <c r="D20" i="14" s="1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D48" i="14" s="1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D28" i="14" s="1"/>
  <c r="W24" i="14"/>
  <c r="W18" i="14"/>
  <c r="W13" i="14"/>
  <c r="W8" i="14"/>
  <c r="L86" i="14"/>
  <c r="L72" i="14"/>
  <c r="L51" i="14"/>
  <c r="G9" i="14"/>
  <c r="N86" i="14"/>
  <c r="I106" i="14" l="1"/>
  <c r="D44" i="14"/>
  <c r="D56" i="14"/>
  <c r="D75" i="14"/>
  <c r="D32" i="14"/>
  <c r="D17" i="14"/>
  <c r="D61" i="14"/>
  <c r="D60" i="14"/>
  <c r="D36" i="14"/>
  <c r="E106" i="14"/>
  <c r="I59" i="14"/>
  <c r="G92" i="14"/>
  <c r="I92" i="14"/>
  <c r="I100" i="14"/>
  <c r="I86" i="14"/>
  <c r="G86" i="14"/>
  <c r="G106" i="14"/>
  <c r="G100" i="14"/>
  <c r="G59" i="14"/>
  <c r="D103" i="14"/>
  <c r="D16" i="14"/>
  <c r="D27" i="14"/>
  <c r="E30" i="14"/>
  <c r="D29" i="14"/>
  <c r="D55" i="14"/>
  <c r="D18" i="14"/>
  <c r="D62" i="14"/>
  <c r="D26" i="14"/>
  <c r="D47" i="14"/>
  <c r="D6" i="14"/>
  <c r="E39" i="14"/>
  <c r="D21" i="14"/>
  <c r="D43" i="14"/>
  <c r="D65" i="14"/>
  <c r="D31" i="14"/>
  <c r="D54" i="14"/>
  <c r="D37" i="14"/>
  <c r="D45" i="14"/>
  <c r="D67" i="14"/>
  <c r="D22" i="14"/>
  <c r="D66" i="14"/>
  <c r="E42" i="14"/>
  <c r="E33" i="14"/>
  <c r="W106" i="14"/>
  <c r="D102" i="14"/>
  <c r="D85" i="14"/>
  <c r="D95" i="14"/>
  <c r="D83" i="14"/>
  <c r="E92" i="14"/>
  <c r="E100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<sst xmlns="http://schemas.openxmlformats.org/spreadsheetml/2006/main" count="4978" uniqueCount="2340">
  <si>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</si>
  <si>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</si>
  <si>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</si>
  <si>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</si>
  <si>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</si>
  <si>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</si>
  <si>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</si>
  <si>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</si>
  <si>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</si>
  <si>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</si>
  <si>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</si>
  <si>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</si>
  <si>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</si>
  <si>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</si>
  <si>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</si>
  <si>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</si>
  <si>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</si>
  <si>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</si>
  <si>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</si>
  <si>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</si>
  <si>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</si>
  <si>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</si>
  <si>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</si>
  <si>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</si>
  <si>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</si>
  <si>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</si>
  <si>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</si>
  <si>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</si>
  <si>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</si>
  <si>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</si>
  <si>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</si>
  <si>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</si>
  <si>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</si>
  <si>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</si>
  <si>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</si>
  <si>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</si>
  <si>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</si>
  <si>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</si>
  <si>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</si>
  <si>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</si>
  <si>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</si>
  <si>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</si>
  <si>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</si>
  <si>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</si>
  <si>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</si>
  <si>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</si>
  <si>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</si>
  <si>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</si>
  <si>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</si>
  <si>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</si>
  <si>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</si>
  <si>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</si>
  <si>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</si>
  <si>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</si>
  <si>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</si>
  <si>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</si>
  <si>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</si>
  <si>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</si>
  <si>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</si>
  <si>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</si>
  <si>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</si>
  <si>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</si>
  <si>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</si>
  <si>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</si>
  <si>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</si>
  <si>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</si>
  <si>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</si>
  <si>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</si>
  <si>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</si>
  <si>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</si>
  <si>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</si>
  <si>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</si>
  <si>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</si>
  <si>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</si>
  <si>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</si>
  <si>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</si>
  <si>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</si>
  <si>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</si>
  <si>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</si>
  <si>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</si>
  <si>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</si>
  <si>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</si>
  <si>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</si>
  <si>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</si>
  <si>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</si>
  <si>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</si>
  <si>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</si>
  <si>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</si>
  <si>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</si>
  <si>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</si>
  <si>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</si>
  <si>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</si>
  <si>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</si>
  <si>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</si>
  <si>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</si>
  <si>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</si>
  <si>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</si>
  <si>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</si>
  <si>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</si>
  <si>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</si>
  <si>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</si>
  <si>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</si>
  <si>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</si>
  <si>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</si>
  <si>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</si>
  <si>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</si>
  <si>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</si>
  <si>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</si>
  <si>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</si>
  <si>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</si>
  <si>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</si>
  <si>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</si>
  <si>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</si>
  <si>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</si>
  <si>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</si>
  <si>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</si>
  <si>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</si>
  <si>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</si>
  <si>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</si>
  <si>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</si>
  <si>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</si>
  <si>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</si>
  <si>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</si>
  <si>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</si>
  <si>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</si>
  <si>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</si>
  <si>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</si>
  <si>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</si>
  <si>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</si>
  <si>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</si>
  <si>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</si>
  <si>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</si>
  <si>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</si>
  <si>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</si>
  <si>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</si>
  <si>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</si>
  <si>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</si>
  <si>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</si>
  <si>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</si>
  <si>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</si>
  <si>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</si>
  <si>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</si>
  <si>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</si>
  <si>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</si>
  <si>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</si>
  <si>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</si>
  <si>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</si>
  <si>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</si>
  <si>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</si>
  <si>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</si>
  <si>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</si>
  <si>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</si>
  <si>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</si>
  <si>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</si>
  <si>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</si>
  <si>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</si>
  <si>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</si>
  <si>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</si>
  <si>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</si>
  <si>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</si>
  <si>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</si>
  <si>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</si>
  <si>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</si>
  <si>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</si>
  <si>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</si>
  <si>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</si>
  <si>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</si>
  <si>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</si>
  <si>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</si>
  <si>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</si>
  <si>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</si>
  <si>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</si>
  <si>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</si>
  <si>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</si>
  <si>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</si>
  <si>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</si>
  <si>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</si>
  <si>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</si>
  <si>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</si>
  <si>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</si>
  <si>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</si>
  <si>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</si>
  <si>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</si>
  <si>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</si>
  <si>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</si>
  <si>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</si>
  <si>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</si>
  <si>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</si>
  <si>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</si>
  <si>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</si>
  <si>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</si>
  <si>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</si>
  <si>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</si>
  <si>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</si>
  <si>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</si>
  <si>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</si>
  <si>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</si>
  <si>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</si>
  <si>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</si>
  <si>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</si>
  <si>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</si>
  <si>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</si>
  <si>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</si>
  <si>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</si>
  <si>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</si>
  <si>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</si>
  <si>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</si>
  <si>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</si>
  <si>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</si>
  <si>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</si>
  <si>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</si>
  <si>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</si>
  <si>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</si>
  <si>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</si>
  <si>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</si>
  <si>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</si>
  <si>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</si>
  <si>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</si>
  <si>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</si>
  <si>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</si>
  <si>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</si>
  <si>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</si>
  <si>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</si>
  <si>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</si>
  <si>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</si>
  <si>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</si>
  <si>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</si>
  <si>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</si>
  <si>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</si>
  <si>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</si>
  <si>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</si>
  <si>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</si>
  <si>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</si>
  <si>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</si>
  <si>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</si>
  <si>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</si>
  <si>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</si>
  <si>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</si>
  <si>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</si>
  <si>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</si>
  <si>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</si>
  <si>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</si>
  <si>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</si>
  <si>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</si>
  <si>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</si>
  <si>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</si>
  <si>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</si>
  <si>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</si>
  <si>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</si>
  <si>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</si>
  <si>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</si>
  <si>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</si>
  <si>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</si>
  <si>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</si>
  <si>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</si>
  <si>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</si>
  <si>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</si>
  <si>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</si>
  <si>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</si>
  <si>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</si>
  <si>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</si>
  <si>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</si>
  <si>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</si>
  <si>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</si>
  <si>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</si>
  <si>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</si>
  <si>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</si>
  <si>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</si>
  <si>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</si>
  <si>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</si>
  <si>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</si>
  <si>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</si>
  <si>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</si>
  <si>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</si>
  <si>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</si>
  <si>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</si>
  <si>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</si>
  <si>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</si>
  <si>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</si>
  <si>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</si>
  <si>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</si>
  <si>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</si>
  <si>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</si>
  <si>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</si>
  <si>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</si>
  <si>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</si>
  <si>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</si>
  <si>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</si>
  <si>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</si>
  <si>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</si>
  <si>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</si>
  <si>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</si>
  <si>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</si>
  <si>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</si>
  <si>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</si>
  <si>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</si>
  <si>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</si>
  <si>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</si>
  <si>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</si>
  <si>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</si>
  <si>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</si>
  <si>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</si>
  <si>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</si>
  <si>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</si>
  <si>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</si>
  <si>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</si>
  <si>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</si>
  <si>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</si>
  <si>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</si>
  <si>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</si>
  <si>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</si>
  <si>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</si>
  <si>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</si>
  <si>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</si>
  <si>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</si>
  <si>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</si>
  <si>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</si>
  <si>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</si>
  <si>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</si>
  <si>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</si>
  <si>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</si>
  <si>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</si>
  <si>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</si>
  <si>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</si>
  <si>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</si>
  <si>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</si>
  <si>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</si>
  <si>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</si>
  <si>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</si>
  <si>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</si>
  <si>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</si>
  <si>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</si>
  <si>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</si>
  <si>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</si>
  <si>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</si>
  <si>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</si>
  <si>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</si>
  <si>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</si>
  <si>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</si>
  <si>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</si>
  <si>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</si>
  <si>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</si>
  <si>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</si>
  <si>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</si>
  <si>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</si>
  <si>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</si>
  <si>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</si>
  <si>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</si>
  <si>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</si>
  <si>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</si>
  <si>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</si>
  <si>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</si>
  <si>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</si>
  <si>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</si>
  <si>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</si>
  <si>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</si>
  <si>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</si>
  <si>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</si>
  <si>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</si>
  <si>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</si>
  <si>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</si>
  <si>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</si>
  <si>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</si>
  <si>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</si>
  <si>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</si>
  <si>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</si>
  <si>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</si>
  <si>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</si>
  <si>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</si>
  <si>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</si>
  <si>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</si>
  <si>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</si>
  <si>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</si>
  <si>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</si>
  <si>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</si>
  <si>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</si>
  <si>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</si>
  <si>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</si>
  <si>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</si>
  <si>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</si>
  <si>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</si>
  <si>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</si>
  <si>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</si>
  <si>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</si>
  <si>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</si>
  <si>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</si>
  <si>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</si>
  <si>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</si>
  <si>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</si>
  <si>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</si>
  <si>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</si>
  <si>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</si>
  <si>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</si>
  <si>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</si>
  <si>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</si>
  <si>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</si>
  <si>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</si>
  <si>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</si>
  <si>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</si>
  <si>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</si>
  <si>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</si>
  <si>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</si>
  <si>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</si>
  <si>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</si>
  <si>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</si>
  <si>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</si>
  <si>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</si>
  <si>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</si>
  <si>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</si>
  <si>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</si>
  <si>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</si>
  <si>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</si>
  <si>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</si>
  <si>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</si>
  <si>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</si>
  <si>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</si>
  <si>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</si>
  <si>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</si>
  <si>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</si>
  <si>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</si>
  <si>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</si>
  <si>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</si>
  <si>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</si>
  <si>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</si>
  <si>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</si>
  <si>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</si>
  <si>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</si>
  <si>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</si>
  <si>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</si>
  <si>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</si>
  <si>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</si>
  <si>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</si>
  <si>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</si>
  <si>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</si>
  <si>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</si>
  <si>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</si>
  <si>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</si>
  <si>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</si>
  <si>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</si>
  <si>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</si>
  <si>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</si>
  <si>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</si>
  <si>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</si>
  <si>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</si>
  <si>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</si>
  <si>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</si>
  <si>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</si>
  <si>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</si>
  <si>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</si>
  <si>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</si>
  <si>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</si>
  <si>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</si>
  <si>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</si>
  <si>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</si>
  <si>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</si>
  <si>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</si>
  <si>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</si>
  <si>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</si>
  <si>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</si>
  <si>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</si>
  <si>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</si>
  <si>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</si>
  <si>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</si>
  <si>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</si>
  <si>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</si>
  <si>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</si>
  <si>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</si>
  <si>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</si>
  <si>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</si>
  <si>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</si>
  <si>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</si>
  <si>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</si>
  <si>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</si>
  <si>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</si>
  <si>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</si>
  <si>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</si>
  <si>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</si>
  <si>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</si>
  <si>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</si>
  <si>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</si>
  <si>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</si>
  <si>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</si>
  <si>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</si>
  <si>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</si>
  <si>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</si>
  <si>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</si>
  <si>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</si>
  <si>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</si>
  <si>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</si>
  <si>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</si>
  <si>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</si>
  <si>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</si>
  <si>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</si>
  <si>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</si>
  <si>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</si>
  <si>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</si>
  <si>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</si>
  <si>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</si>
  <si>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</si>
  <si>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</si>
  <si>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</si>
  <si>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</si>
  <si>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</si>
  <si>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</si>
  <si>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</si>
  <si>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</si>
  <si>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</si>
  <si>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</si>
  <si>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</si>
  <si>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</si>
  <si>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</si>
  <si>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</si>
  <si>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</si>
  <si>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</si>
  <si>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</si>
  <si>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</si>
  <si>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</si>
  <si>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</si>
  <si>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</si>
  <si>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</si>
  <si>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</si>
  <si>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</si>
  <si>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</si>
  <si>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</si>
  <si>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</si>
  <si>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</si>
  <si>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</si>
  <si>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</si>
  <si>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</si>
  <si>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</si>
  <si>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</si>
  <si>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</si>
  <si>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</si>
  <si>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</si>
  <si>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</si>
  <si>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</si>
  <si>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</si>
  <si>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</si>
  <si>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</si>
  <si>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</si>
  <si>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</si>
  <si>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</si>
  <si>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</si>
  <si>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</si>
  <si>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</si>
  <si>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</si>
  <si>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</si>
  <si>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</si>
  <si>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</si>
  <si>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</si>
  <si>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</si>
  <si>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</si>
  <si>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</si>
  <si>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</si>
  <si>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</si>
  <si>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</si>
  <si>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</si>
  <si>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</si>
  <si>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</si>
  <si>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</si>
  <si>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</si>
  <si>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</si>
  <si>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</si>
  <si>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</si>
  <si>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</si>
  <si>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</si>
  <si>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</si>
  <si>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</si>
  <si>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</si>
  <si>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</si>
  <si>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</si>
  <si>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</si>
  <si>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</si>
  <si>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</si>
  <si>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</si>
  <si>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</si>
  <si>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</si>
  <si>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</si>
  <si>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</si>
  <si>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</si>
  <si>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</si>
  <si>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</si>
  <si>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</si>
  <si>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</si>
  <si>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</si>
  <si>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</si>
  <si>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</si>
  <si>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</si>
  <si>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</si>
  <si>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</si>
  <si>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</si>
  <si>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</si>
  <si>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</si>
  <si>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</si>
  <si>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</si>
  <si>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</si>
  <si>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</si>
  <si>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</si>
  <si>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</si>
  <si>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</si>
  <si>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</si>
  <si>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</si>
  <si>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</si>
  <si>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</si>
  <si>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</si>
  <si>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</si>
  <si>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</si>
  <si>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</si>
  <si>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</si>
  <si>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</si>
  <si>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</si>
  <si>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</si>
  <si>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</si>
  <si>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</si>
  <si>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</si>
  <si>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</si>
  <si>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</si>
  <si>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</si>
  <si>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</si>
  <si>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</si>
  <si>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</si>
  <si>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</si>
  <si>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</si>
  <si>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</si>
  <si>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</si>
  <si>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</si>
  <si>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</si>
  <si>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</si>
  <si>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</si>
  <si>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</si>
  <si>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</si>
  <si>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</si>
  <si>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</si>
  <si>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</si>
  <si>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</si>
  <si>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</si>
  <si>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</si>
  <si>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</si>
  <si>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</si>
  <si>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</si>
  <si>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</si>
  <si>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</si>
  <si>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</si>
  <si>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</si>
  <si>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</si>
  <si>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</si>
  <si>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</si>
  <si>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</si>
  <si>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</si>
  <si>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</si>
  <si>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</si>
  <si>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</si>
  <si>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</si>
  <si>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</si>
  <si>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</si>
  <si>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</si>
  <si>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</si>
  <si>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</si>
  <si>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</si>
  <si>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</si>
  <si>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</si>
  <si>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</si>
  <si>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</si>
  <si>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</si>
  <si>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</si>
  <si>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</si>
  <si>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</si>
  <si>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</si>
  <si>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</si>
  <si>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</si>
  <si>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</si>
  <si>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</si>
  <si>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</si>
  <si>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</si>
  <si>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</si>
  <si>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</si>
  <si>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</si>
  <si>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</si>
  <si>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</si>
  <si>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</si>
  <si>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</si>
  <si>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</si>
  <si>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</si>
  <si>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</si>
  <si>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</si>
  <si>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</si>
  <si>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</si>
  <si>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</si>
  <si>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</si>
  <si>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</si>
  <si>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</si>
  <si>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</si>
  <si>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</si>
  <si>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</si>
  <si>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</si>
  <si>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</si>
  <si>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</si>
  <si>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</si>
  <si>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</si>
  <si>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</si>
  <si>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</si>
  <si>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</si>
  <si>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</si>
  <si>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</si>
  <si>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</si>
  <si>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</si>
  <si>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</si>
  <si>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</si>
  <si>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</si>
  <si>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</si>
  <si>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</si>
  <si>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</si>
  <si>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</si>
  <si>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</si>
  <si>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</si>
  <si>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</si>
  <si>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</si>
  <si>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</si>
  <si>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</si>
  <si>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</si>
  <si>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</si>
  <si>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</si>
  <si>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</si>
  <si>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</si>
  <si>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</si>
  <si>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</si>
  <si>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</si>
  <si>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</si>
  <si>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</si>
  <si>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</si>
  <si>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</si>
  <si>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</si>
  <si>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</si>
  <si>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</si>
  <si>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</si>
  <si>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</si>
  <si>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</si>
  <si>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</si>
  <si>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</si>
  <si>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</si>
  <si>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</si>
  <si>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</si>
  <si>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</si>
  <si>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</si>
  <si>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</si>
  <si>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</si>
  <si>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</si>
  <si>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</si>
  <si>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</si>
  <si>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</si>
  <si>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</si>
  <si>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</si>
  <si>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</si>
  <si>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</si>
  <si>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</si>
  <si>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</si>
  <si>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</si>
  <si>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</si>
  <si>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</si>
  <si>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</si>
  <si>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</si>
  <si>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</si>
  <si>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</si>
  <si>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</si>
  <si>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</si>
  <si>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</si>
  <si>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</si>
  <si>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</si>
  <si>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</si>
  <si>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</si>
  <si>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</si>
  <si>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</si>
  <si>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</si>
  <si>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</si>
  <si>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</si>
  <si>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</si>
  <si>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</si>
  <si>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</si>
  <si>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</si>
  <si>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</si>
  <si>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</si>
  <si>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</si>
  <si>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</si>
  <si>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</si>
  <si>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</si>
  <si>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</si>
  <si>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</si>
  <si>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</si>
  <si>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</si>
  <si>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</si>
  <si>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</si>
  <si>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</si>
  <si>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</si>
  <si>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</si>
  <si>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</si>
  <si>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</si>
  <si>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</si>
  <si>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</si>
  <si>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</si>
  <si>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</si>
  <si>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</si>
  <si>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</si>
  <si>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</si>
  <si>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</si>
  <si>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</si>
  <si>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</si>
  <si>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</si>
  <si>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</si>
  <si>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</si>
  <si>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</si>
  <si>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</si>
  <si>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</si>
  <si>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</si>
  <si>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</si>
  <si>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</si>
  <si>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</si>
  <si>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</si>
  <si>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</si>
  <si>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</si>
  <si>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</si>
  <si>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</si>
  <si>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</si>
  <si>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</si>
  <si>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</si>
  <si>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</si>
  <si>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</si>
  <si>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</si>
  <si>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</si>
  <si>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</si>
  <si>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</si>
  <si>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</si>
  <si>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</si>
  <si>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</si>
  <si>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</si>
  <si>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</si>
  <si>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</si>
  <si>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</si>
  <si>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</si>
  <si>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</si>
  <si>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</si>
  <si>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</si>
  <si>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</si>
  <si>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</si>
  <si>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</si>
  <si>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</si>
  <si>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</si>
  <si>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</si>
  <si>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</si>
  <si>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</si>
  <si>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</si>
  <si>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</si>
  <si>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</si>
  <si>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</si>
  <si>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</si>
  <si>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</si>
  <si>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</si>
  <si>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</si>
  <si>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</si>
  <si>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</si>
  <si>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</si>
  <si>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</si>
  <si>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</si>
  <si>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</si>
  <si>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</si>
  <si>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</si>
  <si>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</si>
  <si>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</si>
  <si>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</si>
  <si>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</si>
  <si>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</si>
  <si>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</si>
  <si>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</si>
  <si>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</si>
  <si>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</si>
  <si>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</si>
  <si>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</si>
  <si>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</si>
  <si>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</si>
  <si>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</si>
  <si>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</si>
  <si>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</si>
  <si>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</si>
  <si>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</si>
  <si>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</si>
  <si>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</si>
  <si>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</si>
  <si>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</si>
  <si>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</si>
  <si>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</si>
  <si>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</si>
  <si>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</si>
  <si>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</si>
  <si>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</si>
  <si>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</si>
  <si>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</si>
  <si>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</si>
  <si>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</si>
  <si>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</si>
  <si>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</si>
  <si>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</si>
  <si>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</si>
  <si>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</si>
  <si>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</si>
  <si>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</si>
  <si>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</si>
  <si>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</si>
  <si>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</si>
  <si>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</si>
  <si>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</si>
  <si>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</si>
  <si>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</si>
  <si>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</si>
  <si>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</si>
  <si>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</si>
  <si>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</si>
  <si>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</si>
  <si>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</si>
  <si>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</si>
  <si>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</si>
  <si>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</si>
  <si>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</si>
  <si>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</si>
  <si>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</si>
  <si>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</si>
  <si>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</si>
  <si>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</si>
  <si>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</si>
  <si>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</si>
  <si>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</si>
  <si>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</si>
  <si>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</si>
  <si>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</si>
  <si>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</si>
  <si>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</si>
  <si>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</si>
  <si>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</si>
  <si>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</si>
  <si>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</si>
  <si>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</si>
  <si>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</si>
  <si>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</si>
  <si>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</si>
  <si>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</si>
  <si>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</si>
  <si>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</si>
  <si>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</si>
  <si>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</si>
  <si>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</si>
  <si>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</si>
  <si>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</si>
  <si>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</si>
  <si>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</si>
  <si>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</si>
  <si>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</si>
  <si>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</si>
  <si>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</si>
  <si>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</si>
  <si>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</si>
  <si>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</si>
  <si>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</si>
  <si>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</si>
  <si>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</si>
  <si>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</si>
  <si>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</si>
  <si>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</si>
  <si>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</si>
  <si>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</si>
  <si>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</si>
  <si>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</si>
  <si>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</si>
  <si>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</si>
  <si>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</si>
  <si>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</si>
  <si>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</si>
  <si>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</si>
  <si>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</si>
  <si>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</si>
  <si>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</si>
  <si>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</si>
  <si>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</si>
  <si>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</si>
  <si>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</si>
  <si>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</si>
  <si>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</si>
  <si>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</si>
  <si>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</si>
  <si>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</si>
  <si>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</si>
  <si>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</si>
  <si>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</si>
  <si>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</si>
  <si>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</si>
  <si>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</si>
  <si>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</si>
  <si>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</si>
  <si>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</si>
  <si>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</si>
  <si>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</si>
  <si>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</si>
  <si>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</si>
  <si>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</si>
  <si>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</si>
  <si>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</si>
  <si>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</si>
  <si>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</si>
  <si>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</si>
  <si>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</si>
  <si>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</si>
  <si>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</si>
  <si>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</si>
  <si>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</si>
  <si>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</si>
  <si>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</si>
  <si>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</si>
  <si>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</si>
  <si>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</si>
  <si>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</si>
  <si>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</si>
  <si>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</si>
  <si>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</si>
  <si>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</si>
  <si>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</si>
  <si>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</si>
  <si>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</si>
  <si>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</si>
  <si>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</si>
  <si>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</si>
  <si>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</si>
  <si>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</si>
  <si>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</si>
  <si>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</si>
  <si>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</si>
  <si>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</si>
  <si>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</si>
  <si>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</si>
  <si>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</si>
  <si>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</si>
  <si>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</si>
  <si>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</si>
  <si>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</si>
  <si>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</si>
  <si>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</si>
  <si>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</si>
  <si>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</si>
  <si>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</si>
  <si>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</si>
  <si>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</si>
  <si>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</si>
  <si>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</si>
  <si>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</si>
  <si>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</si>
  <si>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</si>
  <si>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</si>
  <si>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</si>
  <si>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</si>
  <si>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</si>
  <si>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</si>
  <si>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</si>
  <si>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</si>
  <si>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</si>
  <si>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</si>
  <si>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</si>
  <si>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</si>
  <si>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</si>
  <si>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</si>
  <si>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</si>
  <si>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</si>
  <si>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</si>
  <si>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</si>
  <si>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</si>
  <si>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</si>
  <si>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</si>
  <si>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</si>
  <si>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</si>
  <si>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</si>
  <si>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</si>
  <si>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</si>
  <si>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</si>
  <si>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</si>
  <si>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</si>
  <si>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</si>
  <si>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</si>
  <si>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</si>
  <si>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</si>
  <si>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</si>
  <si>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</si>
  <si>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</si>
  <si>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</si>
  <si>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</si>
  <si>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</si>
  <si>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</si>
  <si>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</si>
  <si>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</si>
  <si>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</si>
  <si>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</si>
  <si>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</si>
  <si>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</si>
  <si>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</si>
  <si>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</si>
  <si>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</si>
  <si>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</si>
  <si>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</si>
  <si>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</si>
  <si>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</si>
  <si>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</si>
  <si>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</si>
  <si>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</si>
  <si>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</si>
  <si>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</si>
  <si>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</si>
  <si>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</si>
  <si>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</si>
  <si>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</si>
  <si>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</si>
  <si>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</si>
  <si>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</si>
  <si>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</si>
  <si>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</si>
  <si>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</si>
  <si>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</si>
  <si>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</si>
  <si>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</si>
  <si>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</si>
  <si>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</si>
  <si>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</si>
  <si>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</si>
  <si>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</si>
  <si>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</si>
  <si>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</si>
  <si>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</si>
  <si>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</si>
  <si>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</si>
  <si>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</si>
  <si>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</si>
  <si>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</si>
  <si>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</si>
  <si>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</si>
  <si>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</si>
  <si>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</si>
  <si>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</si>
  <si>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</si>
  <si>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</si>
  <si>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</si>
  <si>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</si>
  <si>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</si>
  <si>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</si>
  <si>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</si>
  <si>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</si>
  <si>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</si>
  <si>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</si>
  <si>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</si>
  <si>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</si>
  <si>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</si>
  <si>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</si>
  <si>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</si>
  <si>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</si>
  <si>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</si>
  <si>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</si>
  <si>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</si>
  <si>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</si>
  <si>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</si>
  <si>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</si>
  <si>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</si>
  <si>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</si>
  <si>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</si>
  <si>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</si>
  <si>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</si>
  <si>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</si>
  <si>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</si>
  <si>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</si>
  <si>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</si>
  <si>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</si>
  <si>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</si>
  <si>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</si>
  <si>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</si>
  <si>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</si>
  <si>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</si>
  <si>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</si>
  <si>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</si>
  <si>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</si>
  <si>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</si>
  <si>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</si>
  <si>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</si>
  <si>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</si>
  <si>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</si>
  <si>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</si>
  <si>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</si>
  <si>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</si>
  <si>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</si>
  <si>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</si>
  <si>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</si>
  <si>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</si>
  <si>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</si>
  <si>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</si>
  <si>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</si>
  <si>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</si>
  <si>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</si>
  <si>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</si>
  <si>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</si>
  <si>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</si>
  <si>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</si>
  <si>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</si>
  <si>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</si>
  <si>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</si>
  <si>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</si>
  <si>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</si>
  <si>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</si>
  <si>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</si>
  <si>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</si>
  <si>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</si>
  <si>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</si>
  <si>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</si>
  <si>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</si>
  <si>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</si>
  <si>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</si>
  <si>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</si>
  <si>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</si>
  <si>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</si>
  <si>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</si>
  <si>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</si>
  <si>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</si>
  <si>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</si>
  <si>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</si>
  <si>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</si>
  <si>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</si>
  <si>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</si>
  <si>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</si>
  <si>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</si>
  <si>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</si>
  <si>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</si>
  <si>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</si>
  <si>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</si>
  <si>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</si>
  <si>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</si>
  <si>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</si>
  <si>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</si>
  <si>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</si>
  <si>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</si>
  <si>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</si>
  <si>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</si>
  <si>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</si>
  <si>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</si>
  <si>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</si>
  <si>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</si>
  <si>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</si>
  <si>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</si>
  <si>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</si>
  <si>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</si>
  <si>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</si>
  <si>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</si>
  <si>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</si>
  <si>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</si>
  <si>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</si>
  <si>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</si>
  <si>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</si>
  <si>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</si>
  <si>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</si>
  <si>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</si>
  <si>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</si>
  <si>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</si>
  <si>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</si>
  <si>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</si>
  <si>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</si>
  <si>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</si>
  <si>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</si>
  <si>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</si>
  <si>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</si>
  <si>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</si>
  <si>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</si>
  <si>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</si>
  <si>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</si>
  <si>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</si>
  <si>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</si>
  <si>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</si>
  <si>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</si>
  <si>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</si>
  <si>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</si>
  <si>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</si>
  <si>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</si>
  <si>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</si>
  <si>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</si>
  <si>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</si>
  <si>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</si>
  <si>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</si>
  <si>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</si>
  <si>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</si>
  <si>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</si>
  <si>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</si>
  <si>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</si>
  <si>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</si>
  <si>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</si>
  <si>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</si>
  <si>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</si>
  <si>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</si>
  <si>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</si>
  <si>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</si>
  <si>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</si>
  <si>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</si>
  <si>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</si>
  <si>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</si>
  <si>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</si>
  <si>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</si>
  <si>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</si>
  <si>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</si>
  <si>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</si>
  <si>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</si>
  <si>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</si>
  <si>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</si>
  <si>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</si>
  <si>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</si>
  <si>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</si>
  <si>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</si>
  <si>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</si>
  <si>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</si>
  <si>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</si>
  <si>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</si>
  <si>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</si>
  <si>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</si>
  <si>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</si>
  <si>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</si>
  <si>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</si>
  <si>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</si>
  <si>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</si>
  <si>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</si>
  <si>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</si>
  <si>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</si>
  <si>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</si>
  <si>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</si>
  <si>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</si>
  <si>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</si>
  <si>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</si>
  <si>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</si>
  <si>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</si>
  <si>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</si>
  <si>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</si>
  <si>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</si>
  <si>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</si>
  <si>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</si>
  <si>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</si>
  <si>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</si>
  <si>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</si>
  <si>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</si>
  <si>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</si>
  <si>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</si>
  <si>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</si>
  <si>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</si>
  <si>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</si>
  <si>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</si>
  <si>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</si>
  <si>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</si>
  <si>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</si>
  <si>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</si>
  <si>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</si>
  <si>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</si>
  <si>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</si>
  <si>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</si>
  <si>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</si>
  <si>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</si>
  <si>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</si>
  <si>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</si>
  <si>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</si>
  <si>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</si>
  <si>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</si>
  <si>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</si>
  <si>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</si>
  <si>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</si>
  <si>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</si>
  <si>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</si>
  <si>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</si>
  <si>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</si>
  <si>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</si>
  <si>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</si>
  <si>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</si>
  <si>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</si>
  <si>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</si>
  <si>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</si>
  <si>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</si>
  <si>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</si>
  <si>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</si>
  <si>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</si>
  <si>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</si>
  <si>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</si>
  <si>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</si>
  <si>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</si>
  <si>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</si>
  <si>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</si>
  <si>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</si>
  <si>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</si>
  <si>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</si>
  <si>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</si>
  <si>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</si>
  <si>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</si>
  <si>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</si>
  <si>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</si>
  <si>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</si>
  <si>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</si>
  <si>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</si>
  <si>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</si>
  <si>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</si>
  <si>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</si>
  <si>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</si>
  <si>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</si>
  <si>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</si>
  <si>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</si>
  <si>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</si>
  <si>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</si>
  <si>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</si>
  <si>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</si>
  <si>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</si>
  <si>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</si>
  <si>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</si>
  <si>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</si>
  <si>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</si>
  <si>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</si>
  <si>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</si>
  <si>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</si>
  <si>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</si>
  <si>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</si>
  <si>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</si>
  <si>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</si>
  <si>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</si>
  <si>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</si>
  <si>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</si>
  <si>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</si>
  <si>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</si>
  <si>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</si>
  <si>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</si>
  <si>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</si>
  <si>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</si>
  <si>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</si>
  <si>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</si>
  <si>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</si>
  <si>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</si>
  <si>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</si>
  <si>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</si>
  <si>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</si>
  <si>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</si>
  <si>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</si>
  <si>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</si>
  <si>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</si>
  <si>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</si>
  <si>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</si>
  <si>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</si>
  <si>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</si>
  <si>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</si>
  <si>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</si>
  <si>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</si>
  <si>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</si>
  <si>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</si>
  <si>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</si>
  <si>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</si>
  <si>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</si>
  <si>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</si>
  <si>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</si>
  <si>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</si>
  <si>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</si>
  <si>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</si>
  <si>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</si>
  <si>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</si>
  <si>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</si>
  <si>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</si>
  <si>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</si>
  <si>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</si>
  <si>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</si>
  <si>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</si>
  <si>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</si>
  <si>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</si>
  <si>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</si>
  <si>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</si>
  <si>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</si>
  <si>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</si>
  <si>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</si>
  <si>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</si>
  <si>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</si>
  <si>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</si>
  <si>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</si>
  <si>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</si>
  <si>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</si>
  <si>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</si>
  <si>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</si>
  <si>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</si>
  <si>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</si>
  <si>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</si>
  <si>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</si>
  <si>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</si>
  <si>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</si>
  <si>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</si>
  <si>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</si>
  <si>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</si>
  <si>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</si>
  <si>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</si>
  <si>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</si>
  <si>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</si>
  <si>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</si>
  <si>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</si>
  <si>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</si>
  <si>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</si>
  <si>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</si>
  <si>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</si>
  <si>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</si>
  <si>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</si>
  <si>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</si>
  <si>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</si>
  <si>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</si>
  <si>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</si>
  <si>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</si>
  <si>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</si>
  <si>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</si>
  <si>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</si>
  <si>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</si>
  <si>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</si>
  <si>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</si>
  <si>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</si>
  <si>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</si>
  <si>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</si>
  <si>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</si>
  <si>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</si>
  <si>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</si>
  <si>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</si>
  <si>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</si>
  <si>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</si>
  <si>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</si>
  <si>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</si>
  <si>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</si>
  <si>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</si>
  <si>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</si>
  <si>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</si>
  <si>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</si>
  <si>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</si>
  <si>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</si>
  <si>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</si>
  <si>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</si>
  <si>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</si>
  <si>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</si>
  <si>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</si>
  <si>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</si>
  <si>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</si>
  <si>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</si>
  <si>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</si>
  <si>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</si>
  <si>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</si>
  <si>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</si>
  <si>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</si>
  <si>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</si>
  <si>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</si>
  <si>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</si>
  <si>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</si>
  <si>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</si>
  <si>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</si>
  <si>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</si>
  <si>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</si>
  <si>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</si>
  <si>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</si>
  <si>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</si>
  <si>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</si>
  <si>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</si>
  <si>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</si>
  <si>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</si>
  <si>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</si>
  <si>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</si>
  <si>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</si>
  <si>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</si>
  <si>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</si>
  <si>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</si>
  <si>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</si>
  <si>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</si>
  <si>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</si>
  <si>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</si>
  <si>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</si>
  <si>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</si>
  <si>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</si>
  <si>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</si>
  <si>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</si>
  <si>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</si>
  <si>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</si>
  <si>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</si>
  <si>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</si>
  <si>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</si>
  <si>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</si>
  <si>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</si>
  <si>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</si>
  <si>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</si>
  <si>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</si>
  <si>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</si>
  <si>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</si>
  <si>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</si>
  <si>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</si>
  <si>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</si>
  <si>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</si>
  <si>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</si>
  <si>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</si>
  <si>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</si>
  <si>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</si>
  <si>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</si>
  <si>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</si>
  <si>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</si>
  <si>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</si>
  <si>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</si>
  <si>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</si>
  <si>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</si>
  <si>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</si>
  <si>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</si>
  <si>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</si>
  <si>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</si>
  <si>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</si>
  <si>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</si>
  <si>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</si>
  <si>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</si>
  <si>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</si>
  <si>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</si>
  <si>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</si>
  <si>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</si>
  <si>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</si>
  <si>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</si>
  <si>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</si>
  <si>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</si>
  <si>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</si>
  <si>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</si>
  <si>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</si>
  <si>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</si>
  <si>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</si>
  <si>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</si>
  <si>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</si>
  <si>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</si>
  <si>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</si>
  <si>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</si>
  <si>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</si>
  <si>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</si>
  <si>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</si>
  <si>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</si>
  <si>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</si>
  <si>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</si>
  <si>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</si>
  <si>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</si>
  <si>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</si>
  <si>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</si>
  <si>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</si>
  <si>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</si>
  <si>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</si>
  <si>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</si>
  <si>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</si>
  <si>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</si>
  <si>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</si>
  <si>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</si>
  <si>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</si>
  <si>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</si>
  <si>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</si>
  <si>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</si>
  <si>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</si>
  <si>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</si>
  <si>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</si>
  <si>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</si>
  <si>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</si>
  <si>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</si>
  <si>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</si>
  <si>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</si>
  <si>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</si>
  <si>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</si>
  <si>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</si>
  <si>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</si>
  <si>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</si>
  <si>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</si>
  <si>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</si>
  <si>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</si>
  <si>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</si>
  <si>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</si>
  <si>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</si>
  <si>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</si>
  <si>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</si>
  <si>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</si>
  <si>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</si>
  <si>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</si>
  <si>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</si>
  <si>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</si>
  <si>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</si>
  <si>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</si>
  <si>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</si>
  <si>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</si>
  <si>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</si>
  <si>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</si>
  <si>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</si>
  <si>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</si>
  <si>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</si>
  <si>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</si>
  <si>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</si>
  <si>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</si>
  <si>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</si>
  <si>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</si>
  <si>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</si>
  <si>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</si>
  <si>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</si>
  <si>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</si>
  <si>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</si>
  <si>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</si>
  <si>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</si>
  <si>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</si>
  <si>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</si>
  <si>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</si>
  <si>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</si>
  <si>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</si>
  <si>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</si>
  <si>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</si>
  <si>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</si>
  <si>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</si>
  <si>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</si>
  <si>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</si>
  <si>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</si>
  <si>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</si>
  <si>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</si>
  <si>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</si>
  <si>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</si>
  <si>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</si>
  <si>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</si>
  <si>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</si>
  <si>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</si>
  <si>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</si>
  <si>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</si>
  <si>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</si>
  <si>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</si>
  <si>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</si>
  <si>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</si>
  <si>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</si>
  <si>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</si>
  <si>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</si>
  <si>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</si>
  <si>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</si>
  <si>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</si>
  <si>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</si>
  <si>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</si>
  <si>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</si>
  <si>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</si>
  <si>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</si>
  <si>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</si>
  <si>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</si>
  <si>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</si>
  <si>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</si>
  <si>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</si>
  <si>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</si>
  <si>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</si>
  <si>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</si>
  <si>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</si>
  <si>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</si>
  <si>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</si>
  <si>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</si>
  <si>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</si>
  <si>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</si>
  <si>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</si>
  <si>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</si>
  <si>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</si>
  <si>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</si>
  <si>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</si>
  <si>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</si>
  <si>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</si>
  <si>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</si>
  <si>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</si>
  <si>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</si>
  <si>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</si>
  <si>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</si>
  <si>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</si>
  <si>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</si>
  <si>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</si>
  <si>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</si>
  <si>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</si>
  <si>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</si>
  <si>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</si>
  <si>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</si>
  <si>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</si>
  <si>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</si>
  <si>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</si>
  <si>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</si>
  <si>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</si>
  <si>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</si>
  <si>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</si>
  <si>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</si>
  <si>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</si>
  <si>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</si>
  <si>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</si>
  <si>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</si>
  <si>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</si>
  <si>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</si>
  <si>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</si>
  <si>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</si>
  <si>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</si>
  <si>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</si>
  <si>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</si>
  <si>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</si>
  <si>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</si>
  <si>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</si>
  <si>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</si>
  <si>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</si>
  <si>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</si>
  <si>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</si>
  <si>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</si>
  <si>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</si>
  <si>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</si>
  <si>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</si>
  <si>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</si>
  <si>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</si>
  <si>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</si>
  <si>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</si>
  <si>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</si>
  <si>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</si>
  <si>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</si>
  <si>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</si>
  <si>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</si>
  <si>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</si>
  <si>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</si>
  <si>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</si>
  <si>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</si>
  <si>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</si>
  <si>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</si>
  <si>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</si>
  <si>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</si>
  <si>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</si>
  <si>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</si>
  <si>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</si>
  <si>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</si>
  <si>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</si>
  <si>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</si>
  <si>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</si>
  <si>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</si>
  <si>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</si>
  <si>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</si>
  <si>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</si>
  <si>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</si>
  <si>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</si>
  <si>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</si>
  <si>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</si>
  <si>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</si>
  <si>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</si>
  <si>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</si>
  <si>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</si>
  <si>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</si>
  <si>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</si>
  <si>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</si>
  <si>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</si>
  <si>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</si>
  <si>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</si>
  <si>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</si>
  <si>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</si>
  <si>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</si>
  <si>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</si>
  <si>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</si>
  <si>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</si>
  <si>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</si>
  <si>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</si>
  <si>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</si>
  <si>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</si>
  <si>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</si>
  <si>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</si>
  <si>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</si>
  <si>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</si>
  <si>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</si>
  <si>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</si>
  <si>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</si>
  <si>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</si>
  <si>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</si>
  <si>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</si>
  <si>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</si>
  <si>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</si>
  <si>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</si>
  <si>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</si>
  <si>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</si>
  <si>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</si>
  <si>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</si>
  <si>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</si>
  <si>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</si>
  <si>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</si>
  <si>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</si>
  <si>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</si>
  <si>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</si>
  <si>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</si>
  <si>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</si>
  <si>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</si>
  <si>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</si>
  <si>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</si>
  <si>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</si>
  <si>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</si>
  <si>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</si>
  <si>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</si>
  <si>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</si>
  <si>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</si>
  <si>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</si>
  <si>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</si>
  <si>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</si>
  <si>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</si>
  <si>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</si>
  <si>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</si>
  <si>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</si>
  <si>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</si>
  <si>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</si>
  <si>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</si>
  <si>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</si>
  <si>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</si>
  <si>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</si>
  <si>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</si>
  <si>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</si>
  <si>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</si>
  <si>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</si>
  <si>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</si>
  <si>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</si>
  <si>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</si>
  <si>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</si>
  <si>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</si>
  <si>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</si>
  <si>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</si>
  <si>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</si>
  <si>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</si>
  <si>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</si>
  <si>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</si>
  <si>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</si>
  <si>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</si>
  <si>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</si>
  <si>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</si>
  <si>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</si>
  <si>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</si>
  <si>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</si>
  <si>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</si>
  <si>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</si>
  <si>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</si>
  <si>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</si>
  <si>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</si>
  <si>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</si>
  <si>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</si>
  <si>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</si>
  <si>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</si>
  <si>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</si>
  <si>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</si>
  <si>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</si>
  <si>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</si>
  <si>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</si>
  <si>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</si>
  <si>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</si>
  <si>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</si>
  <si>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</si>
  <si>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</si>
  <si>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</si>
  <si>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</si>
  <si>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</si>
  <si>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</si>
  <si>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</si>
  <si>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</si>
  <si>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</si>
  <si>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</si>
  <si>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</si>
  <si>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</si>
  <si>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</si>
  <si>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</si>
  <si>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</si>
  <si>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</si>
  <si>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</si>
  <si>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</si>
  <si>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</si>
  <si>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</si>
  <si>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</si>
  <si>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</si>
  <si>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</si>
  <si>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</si>
  <si>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</si>
  <si>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</si>
  <si>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</si>
  <si>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</si>
  <si>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</si>
  <si>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</si>
  <si>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</si>
  <si>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</si>
  <si>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</si>
  <si>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</si>
  <si>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</si>
  <si>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</si>
  <si>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</si>
  <si>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</si>
  <si>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</si>
  <si>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</si>
  <si>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</si>
  <si>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</si>
  <si>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</si>
  <si>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</si>
  <si>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</si>
  <si>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</si>
  <si>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</si>
  <si>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</si>
  <si>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</si>
  <si>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</si>
  <si>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</si>
  <si>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</si>
  <si>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</si>
  <si>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</si>
  <si>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</si>
  <si>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</si>
  <si>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</si>
  <si>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</si>
  <si>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</si>
  <si>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</si>
  <si>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</si>
  <si>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</si>
  <si>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</si>
  <si>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</si>
  <si>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</si>
  <si>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</si>
  <si>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</si>
  <si>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</si>
  <si>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</si>
  <si>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</si>
  <si>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</si>
  <si>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</si>
  <si>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</si>
  <si>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</si>
  <si>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</si>
  <si>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</si>
  <si>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</si>
  <si>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</si>
  <si>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</si>
  <si>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</si>
  <si>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</si>
  <si>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</si>
  <si>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</si>
  <si>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</si>
  <si>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</si>
  <si>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</si>
  <si>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</si>
  <si>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</si>
  <si>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</si>
  <si>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</si>
  <si>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</si>
  <si>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</si>
  <si>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</si>
  <si>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</si>
  <si>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</si>
  <si>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</si>
  <si>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</si>
  <si>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</si>
  <si>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</si>
  <si>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</si>
  <si>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</si>
  <si>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</si>
  <si>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</si>
  <si>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</si>
  <si>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</si>
  <si>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</si>
  <si>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</si>
  <si>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</si>
  <si>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</si>
  <si>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</si>
  <si>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</si>
  <si>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</si>
  <si>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</si>
  <si>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</si>
  <si>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</si>
  <si>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</si>
  <si>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</si>
  <si>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</si>
  <si>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</si>
  <si>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</si>
  <si>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</si>
  <si>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</si>
  <si>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</si>
  <si>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</si>
  <si>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</si>
  <si>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</si>
  <si>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</si>
  <si>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</si>
  <si>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</si>
  <si>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</si>
  <si>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</si>
  <si>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</si>
  <si>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</si>
  <si>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</si>
  <si>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</si>
  <si>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</si>
  <si>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</si>
  <si>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</si>
  <si>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</si>
  <si>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</si>
  <si>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</si>
  <si>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</si>
  <si>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</si>
  <si>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</si>
  <si>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</si>
  <si>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</si>
  <si>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</si>
  <si>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</si>
  <si>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</si>
  <si>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</si>
  <si>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</si>
  <si>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</si>
  <si>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</si>
  <si>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</si>
  <si>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</si>
  <si>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</si>
  <si>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</si>
  <si>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</si>
  <si>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</si>
  <si>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</si>
  <si>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</si>
  <si>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</si>
  <si>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</si>
  <si>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</si>
  <si>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</si>
  <si>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</si>
  <si>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</si>
  <si>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</si>
  <si>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</si>
  <si>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</si>
  <si>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</si>
  <si>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</si>
  <si>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</si>
  <si>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</si>
  <si>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</si>
  <si>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</si>
  <si>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</si>
  <si>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</si>
  <si>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</si>
  <si>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</si>
  <si>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</si>
  <si>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</si>
  <si>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</si>
  <si>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</si>
  <si>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</si>
  <si>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</si>
  <si>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</si>
  <si>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</si>
  <si>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</si>
  <si>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</si>
  <si>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</si>
  <si>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</si>
  <si>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</si>
  <si>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</si>
  <si>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</si>
  <si>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</si>
  <si>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</si>
  <si>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</si>
  <si>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</si>
  <si>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</si>
  <si>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</si>
  <si>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</si>
  <si>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</si>
  <si>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</si>
  <si>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</si>
  <si>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</si>
  <si>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</si>
  <si>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</si>
  <si>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</si>
  <si>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</si>
  <si>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</si>
  <si>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</si>
  <si>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</si>
  <si>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</si>
  <si>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</si>
  <si>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</si>
  <si>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</si>
  <si>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</si>
  <si>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</si>
  <si>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</si>
  <si>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</si>
  <si>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</si>
  <si>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</si>
  <si>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</si>
  <si>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</si>
  <si>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</si>
  <si>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</si>
  <si>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</si>
  <si>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</si>
  <si>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</si>
  <si>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</si>
  <si>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</si>
  <si>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</si>
  <si>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</si>
  <si>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</si>
  <si>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</si>
  <si>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</si>
  <si>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</si>
  <si>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</si>
  <si>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</si>
  <si>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</si>
  <si>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</si>
  <si>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</si>
  <si>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</si>
  <si>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</si>
  <si>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</si>
  <si>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</si>
  <si>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</si>
  <si>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</si>
  <si>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</si>
  <si>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</si>
  <si>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</si>
  <si>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</si>
  <si>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</si>
  <si>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</si>
  <si>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</si>
  <si>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</si>
  <si>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</si>
  <si>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</si>
  <si>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</si>
  <si>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</si>
  <si>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</si>
  <si>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</si>
  <si>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</si>
  <si>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</si>
  <si>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</si>
  <si>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</si>
  <si>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</si>
  <si>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</si>
  <si>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</si>
  <si>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</si>
  <si>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</si>
  <si>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</si>
  <si>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</si>
  <si>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</si>
  <si>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</si>
  <si>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</si>
  <si>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</si>
  <si>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</si>
  <si>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</si>
  <si>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</si>
  <si>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</si>
  <si>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</si>
  <si>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</si>
  <si>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</si>
  <si>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</si>
  <si>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</si>
  <si>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</si>
  <si>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</si>
  <si>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</si>
  <si>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</si>
  <si>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</si>
  <si>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</si>
  <si>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</si>
  <si>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</si>
  <si>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</si>
  <si>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</si>
  <si>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</si>
  <si>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</si>
  <si>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</si>
  <si>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</si>
  <si>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</si>
  <si>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</si>
  <si>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</si>
  <si>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</si>
  <si>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</si>
  <si>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</si>
  <si>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</si>
  <si>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</si>
  <si>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</si>
  <si>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</si>
  <si>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</si>
  <si>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</si>
  <si>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</si>
  <si>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</si>
  <si>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</si>
  <si>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</si>
  <si>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</si>
  <si>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</si>
  <si>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</si>
  <si>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</si>
  <si>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</si>
  <si>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</si>
  <si>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</si>
  <si>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</si>
  <si>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</si>
  <si>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</si>
  <si>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</si>
  <si>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</si>
  <si>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</si>
  <si>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</si>
  <si>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</si>
  <si>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</si>
  <si>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</si>
  <si>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</si>
  <si>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</si>
  <si>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</si>
  <si>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</si>
  <si>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</si>
  <si>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</si>
  <si>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</si>
  <si>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</si>
  <si>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</si>
  <si>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</si>
  <si>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</si>
  <si>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</si>
  <si>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</si>
  <si>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</si>
  <si>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</si>
  <si>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</si>
  <si>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</si>
  <si>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</si>
  <si>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</si>
  <si>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</si>
  <si>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</si>
  <si>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</si>
  <si>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</si>
  <si>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</si>
  <si>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</si>
  <si>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</si>
  <si>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</si>
  <si>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</si>
  <si>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</si>
  <si>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</si>
  <si>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</si>
  <si>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</si>
  <si>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</si>
  <si>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</si>
  <si>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</si>
  <si>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</si>
  <si>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</si>
  <si>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</si>
  <si>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</si>
  <si>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</si>
  <si>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</si>
  <si>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</si>
  <si>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</si>
  <si>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</si>
  <si>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</si>
  <si>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</si>
  <si>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</si>
  <si>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</si>
  <si>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</si>
  <si>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</si>
  <si>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</si>
  <si>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</si>
  <si>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</si>
  <si>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</si>
  <si>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</si>
  <si>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</si>
  <si>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</si>
  <si>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</si>
  <si>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</si>
  <si>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</si>
  <si>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</si>
  <si>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</si>
  <si>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</si>
  <si>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</si>
  <si>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</si>
  <si>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</si>
  <si>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</si>
  <si>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</si>
  <si>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Osijek, 14.10.2020.</t>
  </si>
  <si>
    <t>Marija Zelić</t>
  </si>
  <si>
    <t>031 559-303</t>
  </si>
  <si>
    <t>mzelic@kifos.hr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</si>
</sst>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  <font>
      <sz val="9"/>
      <color rgb="FF000000"/>
      <name val="Calibri"/>
      <family val="2"/>
      <charset val="238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0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4" fontId="71" fillId="0" borderId="6" xfId="2" applyNumberFormat="1" applyFont="1" applyBorder="1" applyAlignment="1" applyProtection="1">
      <alignment horizontal="right"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7000000}"/>
    <cellStyle name="Normal 3" xfId="20" xr:uid="{00000000-0005-0000-0000-000018000000}"/>
    <cellStyle name="Normal 3 3" xfId="3" xr:uid="{00000000-0005-0000-0000-000019000000}"/>
    <cellStyle name="Normal 6" xfId="4" xr:uid="{00000000-0005-0000-0000-00001A000000}"/>
    <cellStyle name="Normalno" xfId="0" builtinId="0"/>
    <cellStyle name="Obično_01_ZAGREBAČKA ŽUPANIJA" xfId="73" xr:uid="{00000000-0005-0000-0000-00001C000000}"/>
    <cellStyle name="Obično_14_OSJEČKO-BARANJSKA ŽUPANIJA" xfId="74" xr:uid="{00000000-0005-0000-0000-00001D000000}"/>
    <cellStyle name="Obično_List4" xfId="5" xr:uid="{00000000-0005-0000-0000-00001E000000}"/>
    <cellStyle name="Obično_List7" xfId="6" xr:uid="{00000000-0005-0000-0000-00001F000000}"/>
    <cellStyle name="Obično_List8" xfId="7" xr:uid="{00000000-0005-0000-0000-000020000000}"/>
    <cellStyle name="Obično_List9" xfId="8" xr:uid="{00000000-0005-0000-0000-000021000000}"/>
    <cellStyle name="SAPBEXaggData" xfId="9" xr:uid="{00000000-0005-0000-0000-000022000000}"/>
    <cellStyle name="SAPBEXaggDataEmph" xfId="42" xr:uid="{00000000-0005-0000-0000-000023000000}"/>
    <cellStyle name="SAPBEXaggItem" xfId="10" xr:uid="{00000000-0005-0000-0000-000024000000}"/>
    <cellStyle name="SAPBEXaggItemX" xfId="43" xr:uid="{00000000-0005-0000-0000-000025000000}"/>
    <cellStyle name="SAPBEXchaText" xfId="11" xr:uid="{00000000-0005-0000-0000-000026000000}"/>
    <cellStyle name="SAPBEXexcBad7" xfId="44" xr:uid="{00000000-0005-0000-0000-000027000000}"/>
    <cellStyle name="SAPBEXexcBad8" xfId="45" xr:uid="{00000000-0005-0000-0000-000028000000}"/>
    <cellStyle name="SAPBEXexcBad9" xfId="46" xr:uid="{00000000-0005-0000-0000-000029000000}"/>
    <cellStyle name="SAPBEXexcCritical4" xfId="47" xr:uid="{00000000-0005-0000-0000-00002A000000}"/>
    <cellStyle name="SAPBEXexcCritical5" xfId="48" xr:uid="{00000000-0005-0000-0000-00002B000000}"/>
    <cellStyle name="SAPBEXexcCritical6" xfId="49" xr:uid="{00000000-0005-0000-0000-00002C000000}"/>
    <cellStyle name="SAPBEXexcGood1" xfId="50" xr:uid="{00000000-0005-0000-0000-00002D000000}"/>
    <cellStyle name="SAPBEXexcGood2" xfId="51" xr:uid="{00000000-0005-0000-0000-00002E000000}"/>
    <cellStyle name="SAPBEXexcGood3" xfId="52" xr:uid="{00000000-0005-0000-0000-00002F000000}"/>
    <cellStyle name="SAPBEXfilterDrill" xfId="53" xr:uid="{00000000-0005-0000-0000-000030000000}"/>
    <cellStyle name="SAPBEXfilterItem" xfId="54" xr:uid="{00000000-0005-0000-0000-000031000000}"/>
    <cellStyle name="SAPBEXfilterText" xfId="55" xr:uid="{00000000-0005-0000-0000-000032000000}"/>
    <cellStyle name="SAPBEXformats" xfId="12" xr:uid="{00000000-0005-0000-0000-000033000000}"/>
    <cellStyle name="SAPBEXheaderItem" xfId="56" xr:uid="{00000000-0005-0000-0000-000034000000}"/>
    <cellStyle name="SAPBEXheaderText" xfId="57" xr:uid="{00000000-0005-0000-0000-000035000000}"/>
    <cellStyle name="SAPBEXHLevel0" xfId="13" xr:uid="{00000000-0005-0000-0000-000036000000}"/>
    <cellStyle name="SAPBEXHLevel0 2" xfId="75" xr:uid="{00000000-0005-0000-0000-000037000000}"/>
    <cellStyle name="SAPBEXHLevel0X" xfId="58" xr:uid="{00000000-0005-0000-0000-000038000000}"/>
    <cellStyle name="SAPBEXHLevel1" xfId="14" xr:uid="{00000000-0005-0000-0000-000039000000}"/>
    <cellStyle name="SAPBEXHLevel1X" xfId="59" xr:uid="{00000000-0005-0000-0000-00003A000000}"/>
    <cellStyle name="SAPBEXHLevel2" xfId="15" xr:uid="{00000000-0005-0000-0000-00003B000000}"/>
    <cellStyle name="SAPBEXHLevel2X" xfId="60" xr:uid="{00000000-0005-0000-0000-00003C000000}"/>
    <cellStyle name="SAPBEXHLevel3" xfId="16" xr:uid="{00000000-0005-0000-0000-00003D000000}"/>
    <cellStyle name="SAPBEXHLevel3X" xfId="61" xr:uid="{00000000-0005-0000-0000-00003E000000}"/>
    <cellStyle name="SAPBEXinputData" xfId="62" xr:uid="{00000000-0005-0000-0000-00003F000000}"/>
    <cellStyle name="SAPBEXItemHeader" xfId="17" xr:uid="{00000000-0005-0000-0000-000040000000}"/>
    <cellStyle name="SAPBEXresData" xfId="63" xr:uid="{00000000-0005-0000-0000-000041000000}"/>
    <cellStyle name="SAPBEXresDataEmph" xfId="64" xr:uid="{00000000-0005-0000-0000-000042000000}"/>
    <cellStyle name="SAPBEXresItem" xfId="65" xr:uid="{00000000-0005-0000-0000-000043000000}"/>
    <cellStyle name="SAPBEXresItemX" xfId="66" xr:uid="{00000000-0005-0000-0000-000044000000}"/>
    <cellStyle name="SAPBEXstdData" xfId="18" xr:uid="{00000000-0005-0000-0000-000045000000}"/>
    <cellStyle name="SAPBEXstdDataEmph" xfId="67" xr:uid="{00000000-0005-0000-0000-000046000000}"/>
    <cellStyle name="SAPBEXstdItem" xfId="19" xr:uid="{00000000-0005-0000-0000-000047000000}"/>
    <cellStyle name="SAPBEXstdItemX" xfId="68" xr:uid="{00000000-0005-0000-0000-000048000000}"/>
    <cellStyle name="SAPBEXtitle" xfId="69" xr:uid="{00000000-0005-0000-0000-000049000000}"/>
    <cellStyle name="SAPBEXunassignedItem" xfId="70" xr:uid="{00000000-0005-0000-0000-00004A000000}"/>
    <cellStyle name="SAPBEXundefined" xfId="71" xr:uid="{00000000-0005-0000-0000-00004B000000}"/>
    <cellStyle name="Sheet Title" xfId="72" xr:uid="{00000000-0005-0000-0000-00004C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6"/>
  <sheetViews>
    <sheetView showGridLines="0" tabSelected="1" workbookViewId="0">
      <selection activeCell="C3" sqref="C3:E3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3" t="s">
        <v>2191</v>
      </c>
      <c r="D3" s="284"/>
      <c r="E3" s="285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6" t="s">
        <v>2336</v>
      </c>
      <c r="D4" s="287"/>
      <c r="E4" s="288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6" t="s">
        <v>2337</v>
      </c>
      <c r="D5" s="287"/>
      <c r="E5" s="288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6" t="s">
        <v>2338</v>
      </c>
      <c r="D6" s="287"/>
      <c r="E6" s="288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6" t="s">
        <v>2339</v>
      </c>
      <c r="D7" s="287"/>
      <c r="E7" s="288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2" t="s">
        <v>2140</v>
      </c>
      <c r="C9" s="281"/>
      <c r="D9" s="281"/>
      <c r="E9" s="281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2" t="s">
        <v>3</v>
      </c>
      <c r="C10" s="281"/>
      <c r="D10" s="281"/>
      <c r="E10" s="281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0"/>
      <c r="C11" s="281"/>
      <c r="D11" s="281"/>
      <c r="E11" s="281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5980900</v>
      </c>
      <c r="D14" s="163">
        <f>+D15+D16</f>
        <v>6212024</v>
      </c>
      <c r="E14" s="163">
        <f>+E15+E16</f>
        <v>6240574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5980900</v>
      </c>
      <c r="D15" s="166">
        <f>'PLAN PRIHODA I PRIMITAKA '!D68</f>
        <v>6212024</v>
      </c>
      <c r="E15" s="166">
        <f>'PLAN PRIHODA I PRIMITAKA '!D109</f>
        <v>6240574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5967799.6869240059</v>
      </c>
      <c r="D17" s="170">
        <f>+D18+D19</f>
        <v>6201711.651623643</v>
      </c>
      <c r="E17" s="170">
        <f>+E18+E19</f>
        <v>6230178.6580120632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5907615.5880940901</v>
      </c>
      <c r="D18" s="172">
        <f>'PLAN RASHODA I IZDATAKA'!D72</f>
        <v>6138669.1430373946</v>
      </c>
      <c r="E18" s="172">
        <f>'PLAN RASHODA I IZDATAKA'!D92</f>
        <v>6166810.1492231609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60184.098829915565</v>
      </c>
      <c r="D19" s="172">
        <f>'PLAN RASHODA I IZDATAKA'!D80</f>
        <v>63042.508586248499</v>
      </c>
      <c r="E19" s="172">
        <f>'PLAN RASHODA I IZDATAKA'!D100</f>
        <v>63368.508788902298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13100.313075994141</v>
      </c>
      <c r="D20" s="163">
        <f>+D14-D17</f>
        <v>10312.348376356997</v>
      </c>
      <c r="E20" s="163">
        <f>+E14-E17</f>
        <v>10395.341987936758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0"/>
      <c r="C21" s="281"/>
      <c r="D21" s="281"/>
      <c r="E21" s="281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0</v>
      </c>
      <c r="D23" s="171">
        <f>'PLAN PRIHODA I PRIMITAKA '!D46</f>
        <v>13100</v>
      </c>
      <c r="E23" s="171">
        <f>'PLAN PRIHODA I PRIMITAKA '!D87</f>
        <v>23412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-13100</v>
      </c>
      <c r="D24" s="175">
        <f>'PLAN PRIHODA I PRIMITAKA '!D48</f>
        <v>-23412</v>
      </c>
      <c r="E24" s="176">
        <f>'PLAN PRIHODA I PRIMITAKA '!D89</f>
        <v>-33807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0"/>
      <c r="C25" s="281"/>
      <c r="D25" s="281"/>
      <c r="E25" s="281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0"/>
      <c r="C30" s="281"/>
      <c r="D30" s="281"/>
      <c r="E30" s="281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0.31307599414139986</v>
      </c>
      <c r="D31" s="180">
        <f>+D20+D23+D24+D29</f>
        <v>0.34837635699659586</v>
      </c>
      <c r="E31" s="180">
        <f>+E20+E23+E24+E29</f>
        <v>0.34198793675750494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$L$6:$L$136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H17" sqref="H17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9" t="s">
        <v>758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5665800</v>
      </c>
      <c r="H3" s="185">
        <v>5890309</v>
      </c>
      <c r="I3" s="185">
        <v>5916286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11</v>
      </c>
      <c r="D4" s="138" t="str">
        <f t="shared" ref="D4:D67" si="4">IFERROR(VLOOKUP(E4,$Q$6:$T$200,4,FALSE),"")</f>
        <v>Opći prihodi i primici</v>
      </c>
      <c r="E4" s="150" t="s">
        <v>776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/>
      <c r="H4" s="185"/>
      <c r="I4" s="185"/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11</v>
      </c>
      <c r="D5" s="138" t="str">
        <f t="shared" si="4"/>
        <v>Opći prihodi i primici</v>
      </c>
      <c r="E5" s="150" t="s">
        <v>776</v>
      </c>
      <c r="F5" s="191" t="str">
        <f t="shared" si="5"/>
        <v>Prihodi iz nadležnog proračuna za financiranje redovne djelatnosti proračunskih korisnika</v>
      </c>
      <c r="G5" s="185"/>
      <c r="H5" s="185"/>
      <c r="I5" s="185"/>
      <c r="K5" s="141" t="str">
        <f t="shared" si="6"/>
        <v>671</v>
      </c>
      <c r="L5" s="141" t="str">
        <f t="shared" si="7"/>
        <v>67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150">
        <v>641320031</v>
      </c>
      <c r="F6" s="191" t="str">
        <f t="shared" si="5"/>
        <v>Kamate na depozite po viđenju izvor 31</v>
      </c>
      <c r="G6" s="185">
        <v>100</v>
      </c>
      <c r="H6" s="185">
        <v>100</v>
      </c>
      <c r="I6" s="185">
        <v>100</v>
      </c>
      <c r="K6" s="141" t="str">
        <f t="shared" si="6"/>
        <v>641</v>
      </c>
      <c r="L6" s="141" t="str">
        <f t="shared" si="7"/>
        <v>64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43</v>
      </c>
      <c r="D7" s="138" t="str">
        <f t="shared" si="4"/>
        <v>Ostali prihodi za posebne namjene</v>
      </c>
      <c r="E7" s="150">
        <v>652640000</v>
      </c>
      <c r="F7" s="191" t="str">
        <f t="shared" si="5"/>
        <v>Sufinanciranje cijene usluge, participacije i slično</v>
      </c>
      <c r="G7" s="185">
        <v>315000</v>
      </c>
      <c r="H7" s="185">
        <v>321615</v>
      </c>
      <c r="I7" s="185">
        <v>324188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/>
      </c>
      <c r="B8" s="139" t="str">
        <f>IF(E8="","",VLOOKUP('Opći dio'!$C$3,'Opći dio'!$L$6:$U$136,9,FALSE))</f>
        <v/>
      </c>
      <c r="C8" s="187" t="str">
        <f t="shared" si="3"/>
        <v/>
      </c>
      <c r="D8" s="138" t="str">
        <f t="shared" si="4"/>
        <v/>
      </c>
      <c r="E8" s="150"/>
      <c r="F8" s="191" t="str">
        <f t="shared" si="5"/>
        <v/>
      </c>
      <c r="G8" s="185"/>
      <c r="H8" s="185"/>
      <c r="I8" s="185"/>
      <c r="K8" s="141" t="str">
        <f t="shared" si="6"/>
        <v/>
      </c>
      <c r="L8" s="141" t="str">
        <f t="shared" si="7"/>
        <v/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/>
      </c>
      <c r="B9" s="139" t="str">
        <f>IF(E9="","",VLOOKUP('Opći dio'!$C$3,'Opći dio'!$L$6:$U$136,9,FALSE))</f>
        <v/>
      </c>
      <c r="C9" s="187" t="str">
        <f t="shared" si="3"/>
        <v/>
      </c>
      <c r="D9" s="138" t="str">
        <f t="shared" si="4"/>
        <v/>
      </c>
      <c r="E9" s="150"/>
      <c r="F9" s="191" t="str">
        <f t="shared" si="5"/>
        <v/>
      </c>
      <c r="G9" s="185"/>
      <c r="H9" s="185"/>
      <c r="I9" s="185"/>
      <c r="K9" s="141" t="str">
        <f t="shared" si="6"/>
        <v/>
      </c>
      <c r="L9" s="141" t="str">
        <f t="shared" si="7"/>
        <v/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/>
      </c>
      <c r="B10" s="139" t="str">
        <f>IF(E10="","",VLOOKUP('Opći dio'!$C$3,'Opći dio'!$L$6:$U$136,9,FALSE))</f>
        <v/>
      </c>
      <c r="C10" s="187" t="str">
        <f t="shared" si="3"/>
        <v/>
      </c>
      <c r="D10" s="138" t="str">
        <f t="shared" si="4"/>
        <v/>
      </c>
      <c r="E10" s="150"/>
      <c r="F10" s="191" t="str">
        <f t="shared" si="5"/>
        <v/>
      </c>
      <c r="G10" s="185"/>
      <c r="H10" s="185"/>
      <c r="I10" s="185"/>
      <c r="K10" s="141" t="str">
        <f t="shared" si="6"/>
        <v/>
      </c>
      <c r="L10" s="141" t="str">
        <f t="shared" si="7"/>
        <v/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3"/>
        <v/>
      </c>
      <c r="D11" s="138" t="str">
        <f t="shared" si="4"/>
        <v/>
      </c>
      <c r="E11" s="150"/>
      <c r="F11" s="191" t="str">
        <f t="shared" si="5"/>
        <v/>
      </c>
      <c r="G11" s="185"/>
      <c r="H11" s="185"/>
      <c r="I11" s="185"/>
      <c r="K11" s="141" t="str">
        <f t="shared" si="6"/>
        <v/>
      </c>
      <c r="L11" s="141" t="str">
        <f t="shared" si="7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 xr:uid="{00000000-0009-0000-0000-000001000000}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7"/>
  <sheetViews>
    <sheetView showGridLines="0" topLeftCell="C1" zoomScaleNormal="100" workbookViewId="0">
      <pane ySplit="2" topLeftCell="A3" activePane="bottomLeft" state="frozen"/>
      <selection pane="bottomLeft" activeCell="J30" sqref="J30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0" t="s">
        <v>757</v>
      </c>
      <c r="B1" s="290"/>
      <c r="C1" s="290"/>
      <c r="D1" s="290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68</v>
      </c>
      <c r="H3" s="146" t="str">
        <f t="shared" ref="H3" si="2">IFERROR(VLOOKUP(G3,$X$6:$Y$200,2,FALSE),"")</f>
        <v>REDOVNA DJELATNOST SVEUČILIŠTA U OSIJEKU</v>
      </c>
      <c r="I3" s="185">
        <v>4149564</v>
      </c>
      <c r="J3" s="185">
        <v>4282350</v>
      </c>
      <c r="K3" s="185">
        <v>4303762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3132</v>
      </c>
      <c r="F4" s="146" t="str">
        <f t="shared" ref="F4:F67" si="4">IFERROR(VLOOKUP(E4,$R$5:$T$129,2,FALSE),"")</f>
        <v>Doprinosi za obvezno zdravstveno osiguranje</v>
      </c>
      <c r="G4" s="186" t="s">
        <v>68</v>
      </c>
      <c r="H4" s="146" t="str">
        <f t="shared" ref="H4:H67" si="5">IFERROR(VLOOKUP(G4,$X$6:$Y$200,2,FALSE),"")</f>
        <v>REDOVNA DJELATNOST SVEUČILIŠTA U OSIJEKU</v>
      </c>
      <c r="I4" s="185">
        <v>670832</v>
      </c>
      <c r="J4" s="185">
        <v>692299</v>
      </c>
      <c r="K4" s="185">
        <v>695760</v>
      </c>
      <c r="M4" s="141" t="str">
        <f t="shared" ref="M4:M67" si="6">LEFT(E4,3)</f>
        <v>313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3121</v>
      </c>
      <c r="F5" s="146" t="str">
        <f t="shared" si="4"/>
        <v>Ostali rashodi za zaposlene</v>
      </c>
      <c r="G5" s="186" t="s">
        <v>68</v>
      </c>
      <c r="H5" s="146" t="str">
        <f t="shared" si="5"/>
        <v>REDOVNA DJELATNOST SVEUČILIŠTA U OSIJEKU</v>
      </c>
      <c r="I5" s="185">
        <v>122031</v>
      </c>
      <c r="J5" s="185">
        <v>125936</v>
      </c>
      <c r="K5" s="185">
        <v>126566</v>
      </c>
      <c r="M5" s="141" t="str">
        <f t="shared" si="6"/>
        <v>312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68</v>
      </c>
      <c r="H6" s="146" t="str">
        <f t="shared" si="5"/>
        <v>REDOVNA DJELATNOST SVEUČILIŠTA U OSIJEKU</v>
      </c>
      <c r="I6" s="185">
        <v>67093</v>
      </c>
      <c r="J6" s="185">
        <v>69240</v>
      </c>
      <c r="K6" s="185">
        <v>69586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68</v>
      </c>
      <c r="H7" s="146" t="str">
        <f t="shared" si="5"/>
        <v>REDOVNA DJELATNOST SVEUČILIŠTA U OSIJEKU</v>
      </c>
      <c r="I7" s="185">
        <v>5500</v>
      </c>
      <c r="J7" s="185">
        <v>5676</v>
      </c>
      <c r="K7" s="185">
        <v>5704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3237</v>
      </c>
      <c r="F8" s="146" t="str">
        <f t="shared" si="4"/>
        <v>Intelektualne i osobne usluge</v>
      </c>
      <c r="G8" s="186" t="s">
        <v>803</v>
      </c>
      <c r="H8" s="146" t="str">
        <f t="shared" si="5"/>
        <v>PROGRAMI VJEŽBAONICA VISOKIH UČILIŠTA</v>
      </c>
      <c r="I8" s="185">
        <v>14500</v>
      </c>
      <c r="J8" s="185">
        <v>14900</v>
      </c>
      <c r="K8" s="185">
        <v>15000</v>
      </c>
      <c r="M8" s="141" t="str">
        <f t="shared" si="6"/>
        <v>323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3211</v>
      </c>
      <c r="F9" s="146" t="str">
        <f t="shared" si="4"/>
        <v>Službena putovanja</v>
      </c>
      <c r="G9" s="186" t="s">
        <v>801</v>
      </c>
      <c r="H9" s="146" t="str">
        <f t="shared" si="5"/>
        <v>PROGRAMSKO FINANCIRANJE JAVNIH VISOKIH UČILIŠTA</v>
      </c>
      <c r="I9" s="279">
        <v>32198.443371531972</v>
      </c>
      <c r="J9" s="279">
        <v>35418.287506634508</v>
      </c>
      <c r="K9" s="279">
        <v>35418.287829915564</v>
      </c>
      <c r="M9" s="141" t="str">
        <f t="shared" si="6"/>
        <v>321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3213</v>
      </c>
      <c r="F10" s="146" t="str">
        <f t="shared" si="4"/>
        <v>Stručno usavršavanje zaposlenika</v>
      </c>
      <c r="G10" s="186" t="s">
        <v>801</v>
      </c>
      <c r="H10" s="146" t="str">
        <f t="shared" si="5"/>
        <v>PROGRAMSKO FINANCIRANJE JAVNIH VISOKIH UČILIŠTA</v>
      </c>
      <c r="I10" s="279">
        <v>13456.0658866104</v>
      </c>
      <c r="J10" s="279">
        <v>14801.672390832331</v>
      </c>
      <c r="K10" s="279">
        <v>14801.672525934864</v>
      </c>
      <c r="M10" s="141" t="str">
        <f t="shared" si="6"/>
        <v>321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3221</v>
      </c>
      <c r="F11" s="146" t="str">
        <f t="shared" si="4"/>
        <v>Uredski materijal i ostali materijalni rashodi</v>
      </c>
      <c r="G11" s="186" t="s">
        <v>801</v>
      </c>
      <c r="H11" s="146" t="str">
        <f t="shared" si="5"/>
        <v>PROGRAMSKO FINANCIRANJE JAVNIH VISOKIH UČILIŠTA</v>
      </c>
      <c r="I11" s="279">
        <v>116491.08467551268</v>
      </c>
      <c r="J11" s="279">
        <v>128140.19241206275</v>
      </c>
      <c r="K11" s="279">
        <v>128140.19358166467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3223</v>
      </c>
      <c r="F12" s="146" t="str">
        <f t="shared" si="4"/>
        <v>Energija</v>
      </c>
      <c r="G12" s="186" t="s">
        <v>801</v>
      </c>
      <c r="H12" s="146" t="str">
        <f t="shared" si="5"/>
        <v>PROGRAMSKO FINANCIRANJE JAVNIH VISOKIH UČILIŠTA</v>
      </c>
      <c r="I12" s="279">
        <v>105918.46147889025</v>
      </c>
      <c r="J12" s="279">
        <v>116510.30696212307</v>
      </c>
      <c r="K12" s="279">
        <v>116510.30802557299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3225</v>
      </c>
      <c r="F13" s="146" t="str">
        <f t="shared" si="4"/>
        <v>Sitni inventar i auto gume</v>
      </c>
      <c r="G13" s="186" t="s">
        <v>801</v>
      </c>
      <c r="H13" s="146" t="str">
        <f t="shared" si="5"/>
        <v>PROGRAMSKO FINANCIRANJE JAVNIH VISOKIH UČILIŠTA</v>
      </c>
      <c r="I13" s="279">
        <v>6247.4591616405323</v>
      </c>
      <c r="J13" s="279">
        <v>6872.2050386007249</v>
      </c>
      <c r="K13" s="279">
        <v>6872.2051013269011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3231</v>
      </c>
      <c r="F14" s="146" t="str">
        <f t="shared" si="4"/>
        <v>Usluge telefona, pošte i prijevoza</v>
      </c>
      <c r="G14" s="186" t="s">
        <v>801</v>
      </c>
      <c r="H14" s="146" t="str">
        <f t="shared" si="5"/>
        <v>PROGRAMSKO FINANCIRANJE JAVNIH VISOKIH UČILIŠTA</v>
      </c>
      <c r="I14" s="279">
        <v>27392.705554885411</v>
      </c>
      <c r="J14" s="279">
        <v>30131.9759384801</v>
      </c>
      <c r="K14" s="279">
        <v>30131.976213510254</v>
      </c>
      <c r="M14" s="141" t="str">
        <f t="shared" si="6"/>
        <v>323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3232</v>
      </c>
      <c r="F15" s="146" t="str">
        <f t="shared" si="4"/>
        <v>Usluge tekućeg i investicijskog održavanja</v>
      </c>
      <c r="G15" s="186" t="s">
        <v>801</v>
      </c>
      <c r="H15" s="146" t="str">
        <f t="shared" si="5"/>
        <v>PROGRAMSKO FINANCIRANJE JAVNIH VISOKIH UČILIŠTA</v>
      </c>
      <c r="I15" s="279">
        <v>2883.4426899879381</v>
      </c>
      <c r="J15" s="279">
        <v>3171.7869408926422</v>
      </c>
      <c r="K15" s="279">
        <v>3171.786969843185</v>
      </c>
      <c r="M15" s="141" t="str">
        <f t="shared" si="6"/>
        <v>323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3234</v>
      </c>
      <c r="F16" s="146" t="str">
        <f t="shared" si="4"/>
        <v>Komunalne usluge</v>
      </c>
      <c r="G16" s="186" t="s">
        <v>801</v>
      </c>
      <c r="H16" s="146" t="str">
        <f t="shared" si="5"/>
        <v>PROGRAMSKO FINANCIRANJE JAVNIH VISOKIH UČILIŠTA</v>
      </c>
      <c r="I16" s="279">
        <v>21145.246393244877</v>
      </c>
      <c r="J16" s="279">
        <v>23259.770899879379</v>
      </c>
      <c r="K16" s="279">
        <v>23259.771112183356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3235</v>
      </c>
      <c r="F17" s="146" t="str">
        <f t="shared" si="4"/>
        <v>Zakupnine i najamnine</v>
      </c>
      <c r="G17" s="186" t="s">
        <v>801</v>
      </c>
      <c r="H17" s="146" t="str">
        <f t="shared" si="5"/>
        <v>PROGRAMSKO FINANCIRANJE JAVNIH VISOKIH UČILIŠTA</v>
      </c>
      <c r="I17" s="279">
        <v>19222.951266586253</v>
      </c>
      <c r="J17" s="279">
        <v>21145.246272617616</v>
      </c>
      <c r="K17" s="279">
        <v>21145.246465621232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3237</v>
      </c>
      <c r="F18" s="146" t="str">
        <f t="shared" si="4"/>
        <v>Intelektualne i osobne usluge</v>
      </c>
      <c r="G18" s="186" t="s">
        <v>801</v>
      </c>
      <c r="H18" s="146" t="str">
        <f t="shared" si="5"/>
        <v>PROGRAMSKO FINANCIRANJE JAVNIH VISOKIH UČILIŠTA</v>
      </c>
      <c r="I18" s="279">
        <v>243170.3335223161</v>
      </c>
      <c r="J18" s="279">
        <v>267487.36534861283</v>
      </c>
      <c r="K18" s="279">
        <v>267487.3677901086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3238</v>
      </c>
      <c r="F19" s="146" t="str">
        <f t="shared" si="4"/>
        <v>Računalne usluge</v>
      </c>
      <c r="G19" s="186" t="s">
        <v>801</v>
      </c>
      <c r="H19" s="146" t="str">
        <f t="shared" si="5"/>
        <v>PROGRAMSKO FINANCIRANJE JAVNIH VISOKIH UČILIŠTA</v>
      </c>
      <c r="I19" s="279">
        <v>961.14756332931267</v>
      </c>
      <c r="J19" s="279">
        <v>1057.2623136308807</v>
      </c>
      <c r="K19" s="279">
        <v>1057.2623232810618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3239</v>
      </c>
      <c r="F20" s="146" t="str">
        <f t="shared" si="4"/>
        <v>Ostale usluge</v>
      </c>
      <c r="G20" s="186" t="s">
        <v>801</v>
      </c>
      <c r="H20" s="146" t="str">
        <f t="shared" si="5"/>
        <v>PROGRAMSKO FINANCIRANJE JAVNIH VISOKIH UČILIŠTA</v>
      </c>
      <c r="I20" s="279">
        <v>7689.1805066345014</v>
      </c>
      <c r="J20" s="279">
        <v>8458.0985090470458</v>
      </c>
      <c r="K20" s="279">
        <v>8458.098586248494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3241</v>
      </c>
      <c r="F21" s="146" t="str">
        <f t="shared" si="4"/>
        <v>Naknade troškova osobama izvan radnog odnosa</v>
      </c>
      <c r="G21" s="186" t="s">
        <v>801</v>
      </c>
      <c r="H21" s="146" t="str">
        <f t="shared" si="5"/>
        <v>PROGRAMSKO FINANCIRANJE JAVNIH VISOKIH UČILIŠTA</v>
      </c>
      <c r="I21" s="279">
        <v>11533.770759951753</v>
      </c>
      <c r="J21" s="279">
        <v>12687.147763570569</v>
      </c>
      <c r="K21" s="279">
        <v>12687.14787937274</v>
      </c>
      <c r="M21" s="141" t="str">
        <f t="shared" si="6"/>
        <v>324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3294</v>
      </c>
      <c r="F22" s="146" t="str">
        <f t="shared" si="4"/>
        <v>Članarine i norme</v>
      </c>
      <c r="G22" s="186" t="s">
        <v>801</v>
      </c>
      <c r="H22" s="146" t="str">
        <f t="shared" si="5"/>
        <v>PROGRAMSKO FINANCIRANJE JAVNIH VISOKIH UČILIŠTA</v>
      </c>
      <c r="I22" s="279">
        <v>2402.8689083232816</v>
      </c>
      <c r="J22" s="279">
        <v>2643.155784077202</v>
      </c>
      <c r="K22" s="279">
        <v>2643.155808202654</v>
      </c>
      <c r="M22" s="141" t="str">
        <f t="shared" si="6"/>
        <v>329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3299</v>
      </c>
      <c r="F23" s="146" t="str">
        <f t="shared" si="4"/>
        <v>Ostali nespomenuti rashodi poslovanja</v>
      </c>
      <c r="G23" s="186" t="s">
        <v>801</v>
      </c>
      <c r="H23" s="146" t="str">
        <f t="shared" si="5"/>
        <v>PROGRAMSKO FINANCIRANJE JAVNIH VISOKIH UČILIŠTA</v>
      </c>
      <c r="I23" s="279">
        <v>1922.2951266586253</v>
      </c>
      <c r="J23" s="279">
        <v>2114.5246272617615</v>
      </c>
      <c r="K23" s="279">
        <v>2114.5246465621235</v>
      </c>
      <c r="M23" s="141" t="str">
        <f t="shared" si="6"/>
        <v>329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3431</v>
      </c>
      <c r="F24" s="146" t="str">
        <f t="shared" si="4"/>
        <v>Bankarske usluge i usluge platnog prometa</v>
      </c>
      <c r="G24" s="186" t="s">
        <v>801</v>
      </c>
      <c r="H24" s="146" t="str">
        <f t="shared" si="5"/>
        <v>PROGRAMSKO FINANCIRANJE JAVNIH VISOKIH UČILIŠTA</v>
      </c>
      <c r="I24" s="279">
        <v>3267.9017153196633</v>
      </c>
      <c r="J24" s="279">
        <v>3594.6918663449947</v>
      </c>
      <c r="K24" s="279">
        <v>3594.6918991556095</v>
      </c>
      <c r="M24" s="141" t="str">
        <f t="shared" si="6"/>
        <v>343</v>
      </c>
      <c r="N24" s="141" t="str">
        <f t="shared" si="7"/>
        <v>34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3432</v>
      </c>
      <c r="F25" s="146" t="str">
        <f t="shared" si="4"/>
        <v>Negativne tečajne razlike i razlike zbog primjene valutne kl</v>
      </c>
      <c r="G25" s="186" t="s">
        <v>801</v>
      </c>
      <c r="H25" s="146" t="str">
        <f t="shared" si="5"/>
        <v>PROGRAMSKO FINANCIRANJE JAVNIH VISOKIH UČILIŠTA</v>
      </c>
      <c r="I25" s="279">
        <v>192.22951266586253</v>
      </c>
      <c r="J25" s="279">
        <v>211.45246272617615</v>
      </c>
      <c r="K25" s="279">
        <v>211.45246465621233</v>
      </c>
      <c r="M25" s="141" t="str">
        <f t="shared" si="6"/>
        <v>343</v>
      </c>
      <c r="N25" s="141" t="str">
        <f t="shared" si="7"/>
        <v>34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4221</v>
      </c>
      <c r="F26" s="146" t="str">
        <f t="shared" si="4"/>
        <v>Uredska oprema i namještaj</v>
      </c>
      <c r="G26" s="186" t="s">
        <v>801</v>
      </c>
      <c r="H26" s="146" t="str">
        <f t="shared" si="5"/>
        <v>PROGRAMSKO FINANCIRANJE JAVNIH VISOKIH UČILIŠTA</v>
      </c>
      <c r="I26" s="279">
        <v>19222.951266586253</v>
      </c>
      <c r="J26" s="279">
        <v>21145.246272617616</v>
      </c>
      <c r="K26" s="279">
        <v>21145.246465621232</v>
      </c>
      <c r="M26" s="141" t="str">
        <f t="shared" si="6"/>
        <v>422</v>
      </c>
      <c r="N26" s="141" t="str">
        <f t="shared" si="7"/>
        <v>42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4241</v>
      </c>
      <c r="F27" s="146" t="str">
        <f t="shared" si="4"/>
        <v>Knjige</v>
      </c>
      <c r="G27" s="186" t="s">
        <v>801</v>
      </c>
      <c r="H27" s="146" t="str">
        <f t="shared" si="5"/>
        <v>PROGRAMSKO FINANCIRANJE JAVNIH VISOKIH UČILIŠTA</v>
      </c>
      <c r="I27" s="279">
        <v>961.14756332931267</v>
      </c>
      <c r="J27" s="279">
        <v>1057.2623136308807</v>
      </c>
      <c r="K27" s="279">
        <v>1057.2623232810618</v>
      </c>
      <c r="M27" s="141" t="str">
        <f t="shared" si="6"/>
        <v>424</v>
      </c>
      <c r="N27" s="141" t="str">
        <f t="shared" si="7"/>
        <v>42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/>
      </c>
      <c r="B28" s="145" t="str">
        <f>IF(C28="","",VLOOKUP('Opći dio'!$C$3,'Opći dio'!$L$6:$U$136,9,FALSE))</f>
        <v/>
      </c>
      <c r="C28" s="151"/>
      <c r="D28" s="146" t="str">
        <f t="shared" si="3"/>
        <v/>
      </c>
      <c r="E28" s="151"/>
      <c r="F28" s="146" t="str">
        <f t="shared" si="4"/>
        <v/>
      </c>
      <c r="G28" s="186"/>
      <c r="H28" s="146" t="str">
        <f t="shared" si="5"/>
        <v/>
      </c>
      <c r="I28" s="185"/>
      <c r="J28" s="185"/>
      <c r="K28" s="185"/>
      <c r="M28" s="141" t="str">
        <f t="shared" si="6"/>
        <v/>
      </c>
      <c r="N28" s="141" t="str">
        <f t="shared" si="7"/>
        <v/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31</v>
      </c>
      <c r="D29" s="146" t="str">
        <f t="shared" si="3"/>
        <v>Vlastiti prihodi</v>
      </c>
      <c r="E29" s="151">
        <v>3431</v>
      </c>
      <c r="F29" s="146" t="str">
        <f t="shared" si="4"/>
        <v>Bankarske usluge i usluge platnog prometa</v>
      </c>
      <c r="G29" s="186" t="s">
        <v>184</v>
      </c>
      <c r="H29" s="146" t="str">
        <f t="shared" si="5"/>
        <v>REDOVNA DJELATNOST SVEUČILIŠTA U OSIJEKU (IZ EVIDENCIJSKIH PRIHODA)</v>
      </c>
      <c r="I29" s="185">
        <v>100</v>
      </c>
      <c r="J29" s="185">
        <v>100</v>
      </c>
      <c r="K29" s="185">
        <v>100</v>
      </c>
      <c r="M29" s="141" t="str">
        <f t="shared" si="6"/>
        <v>343</v>
      </c>
      <c r="N29" s="141" t="str">
        <f t="shared" si="7"/>
        <v>34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43</v>
      </c>
      <c r="D30" s="146" t="str">
        <f t="shared" si="3"/>
        <v>Ostali prihodi za posebne namjene</v>
      </c>
      <c r="E30" s="151">
        <v>3121</v>
      </c>
      <c r="F30" s="146" t="str">
        <f t="shared" si="4"/>
        <v>Ostali rashodi za zaposlene</v>
      </c>
      <c r="G30" s="186" t="s">
        <v>184</v>
      </c>
      <c r="H30" s="146" t="str">
        <f t="shared" si="5"/>
        <v>REDOVNA DJELATNOST SVEUČILIŠTA U OSIJEKU (IZ EVIDENCIJSKIH PRIHODA)</v>
      </c>
      <c r="I30" s="185">
        <v>25500</v>
      </c>
      <c r="J30" s="185">
        <v>26035</v>
      </c>
      <c r="K30" s="185">
        <v>26244</v>
      </c>
      <c r="M30" s="141" t="str">
        <f t="shared" si="6"/>
        <v>312</v>
      </c>
      <c r="N30" s="141" t="str">
        <f t="shared" si="7"/>
        <v>31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43</v>
      </c>
      <c r="D31" s="146" t="str">
        <f t="shared" si="3"/>
        <v>Ostali prihodi za posebne namjene</v>
      </c>
      <c r="E31" s="151">
        <v>3211</v>
      </c>
      <c r="F31" s="146" t="str">
        <f t="shared" si="4"/>
        <v>Službena putovanja</v>
      </c>
      <c r="G31" s="186" t="s">
        <v>184</v>
      </c>
      <c r="H31" s="146" t="str">
        <f t="shared" si="5"/>
        <v>REDOVNA DJELATNOST SVEUČILIŠTA U OSIJEKU (IZ EVIDENCIJSKIH PRIHODA)</v>
      </c>
      <c r="I31" s="185">
        <v>19000</v>
      </c>
      <c r="J31" s="185">
        <v>19399</v>
      </c>
      <c r="K31" s="185">
        <v>19554</v>
      </c>
      <c r="M31" s="141" t="str">
        <f t="shared" si="6"/>
        <v>321</v>
      </c>
      <c r="N31" s="141" t="str">
        <f t="shared" si="7"/>
        <v>32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43</v>
      </c>
      <c r="D32" s="146" t="str">
        <f t="shared" si="3"/>
        <v>Ostali prihodi za posebne namjene</v>
      </c>
      <c r="E32" s="151">
        <v>3213</v>
      </c>
      <c r="F32" s="146" t="str">
        <f t="shared" si="4"/>
        <v>Stručno usavršavanje zaposlenika</v>
      </c>
      <c r="G32" s="186" t="s">
        <v>184</v>
      </c>
      <c r="H32" s="146" t="str">
        <f t="shared" si="5"/>
        <v>REDOVNA DJELATNOST SVEUČILIŠTA U OSIJEKU (IZ EVIDENCIJSKIH PRIHODA)</v>
      </c>
      <c r="I32" s="185">
        <v>8000</v>
      </c>
      <c r="J32" s="185">
        <v>8168</v>
      </c>
      <c r="K32" s="185">
        <v>8233</v>
      </c>
      <c r="M32" s="141" t="str">
        <f t="shared" si="6"/>
        <v>321</v>
      </c>
      <c r="N32" s="141" t="str">
        <f t="shared" si="7"/>
        <v>32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43</v>
      </c>
      <c r="D33" s="146" t="str">
        <f t="shared" si="3"/>
        <v>Ostali prihodi za posebne namjene</v>
      </c>
      <c r="E33" s="151">
        <v>3221</v>
      </c>
      <c r="F33" s="146" t="str">
        <f t="shared" si="4"/>
        <v>Uredski materijal i ostali materijalni rashodi</v>
      </c>
      <c r="G33" s="186" t="s">
        <v>184</v>
      </c>
      <c r="H33" s="146" t="str">
        <f t="shared" si="5"/>
        <v>REDOVNA DJELATNOST SVEUČILIŠTA U OSIJEKU (IZ EVIDENCIJSKIH PRIHODA)</v>
      </c>
      <c r="I33" s="185">
        <v>17000</v>
      </c>
      <c r="J33" s="185">
        <v>17357</v>
      </c>
      <c r="K33" s="185">
        <v>17496</v>
      </c>
      <c r="M33" s="141" t="str">
        <f t="shared" si="6"/>
        <v>322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43</v>
      </c>
      <c r="D34" s="146" t="str">
        <f t="shared" si="3"/>
        <v>Ostali prihodi za posebne namjene</v>
      </c>
      <c r="E34" s="151">
        <v>3223</v>
      </c>
      <c r="F34" s="146" t="str">
        <f t="shared" si="4"/>
        <v>Energija</v>
      </c>
      <c r="G34" s="186" t="s">
        <v>184</v>
      </c>
      <c r="H34" s="146" t="str">
        <f t="shared" si="5"/>
        <v>REDOVNA DJELATNOST SVEUČILIŠTA U OSIJEKU (IZ EVIDENCIJSKIH PRIHODA)</v>
      </c>
      <c r="I34" s="185">
        <v>0</v>
      </c>
      <c r="J34" s="185">
        <v>0</v>
      </c>
      <c r="K34" s="185">
        <v>0</v>
      </c>
      <c r="M34" s="141" t="str">
        <f t="shared" si="6"/>
        <v>322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43</v>
      </c>
      <c r="D35" s="146" t="str">
        <f t="shared" si="3"/>
        <v>Ostali prihodi za posebne namjene</v>
      </c>
      <c r="E35" s="151">
        <v>3224</v>
      </c>
      <c r="F35" s="146" t="str">
        <f t="shared" si="4"/>
        <v>Materijal i dijelovi za tekuće i investicijsko održavanje</v>
      </c>
      <c r="G35" s="186" t="s">
        <v>184</v>
      </c>
      <c r="H35" s="146" t="str">
        <f t="shared" si="5"/>
        <v>REDOVNA DJELATNOST SVEUČILIŠTA U OSIJEKU (IZ EVIDENCIJSKIH PRIHODA)</v>
      </c>
      <c r="I35" s="185">
        <v>4500</v>
      </c>
      <c r="J35" s="185">
        <v>4595</v>
      </c>
      <c r="K35" s="185">
        <v>4631</v>
      </c>
      <c r="M35" s="141" t="str">
        <f t="shared" si="6"/>
        <v>322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43</v>
      </c>
      <c r="D36" s="146" t="str">
        <f t="shared" si="3"/>
        <v>Ostali prihodi za posebne namjene</v>
      </c>
      <c r="E36" s="151">
        <v>3225</v>
      </c>
      <c r="F36" s="146" t="str">
        <f t="shared" si="4"/>
        <v>Sitni inventar i auto gume</v>
      </c>
      <c r="G36" s="186" t="s">
        <v>184</v>
      </c>
      <c r="H36" s="146" t="str">
        <f t="shared" si="5"/>
        <v>REDOVNA DJELATNOST SVEUČILIŠTA U OSIJEKU (IZ EVIDENCIJSKIH PRIHODA)</v>
      </c>
      <c r="I36" s="185">
        <v>3000</v>
      </c>
      <c r="J36" s="185">
        <v>3063</v>
      </c>
      <c r="K36" s="185">
        <v>3088</v>
      </c>
      <c r="M36" s="141" t="str">
        <f t="shared" si="6"/>
        <v>322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43</v>
      </c>
      <c r="D37" s="146" t="str">
        <f t="shared" si="3"/>
        <v>Ostali prihodi za posebne namjene</v>
      </c>
      <c r="E37" s="151">
        <v>3227</v>
      </c>
      <c r="F37" s="146" t="str">
        <f t="shared" si="4"/>
        <v>Službena, radna i zaštitna odjeća i obuća</v>
      </c>
      <c r="G37" s="186" t="s">
        <v>184</v>
      </c>
      <c r="H37" s="146" t="str">
        <f t="shared" si="5"/>
        <v>REDOVNA DJELATNOST SVEUČILIŠTA U OSIJEKU (IZ EVIDENCIJSKIH PRIHODA)</v>
      </c>
      <c r="I37" s="185">
        <v>1000</v>
      </c>
      <c r="J37" s="185">
        <v>1021</v>
      </c>
      <c r="K37" s="185">
        <v>1029</v>
      </c>
      <c r="M37" s="141" t="str">
        <f t="shared" si="6"/>
        <v>322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43</v>
      </c>
      <c r="D38" s="146" t="str">
        <f t="shared" si="3"/>
        <v>Ostali prihodi za posebne namjene</v>
      </c>
      <c r="E38" s="151">
        <v>3231</v>
      </c>
      <c r="F38" s="146" t="str">
        <f t="shared" si="4"/>
        <v>Usluge telefona, pošte i prijevoza</v>
      </c>
      <c r="G38" s="186" t="s">
        <v>184</v>
      </c>
      <c r="H38" s="146" t="str">
        <f t="shared" si="5"/>
        <v>REDOVNA DJELATNOST SVEUČILIŠTA U OSIJEKU (IZ EVIDENCIJSKIH PRIHODA)</v>
      </c>
      <c r="I38" s="185">
        <v>3500</v>
      </c>
      <c r="J38" s="185">
        <v>3574</v>
      </c>
      <c r="K38" s="185">
        <v>3602</v>
      </c>
      <c r="M38" s="141" t="str">
        <f t="shared" si="6"/>
        <v>323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43</v>
      </c>
      <c r="D39" s="146" t="str">
        <f t="shared" si="3"/>
        <v>Ostali prihodi za posebne namjene</v>
      </c>
      <c r="E39" s="151">
        <v>3232</v>
      </c>
      <c r="F39" s="146" t="str">
        <f t="shared" si="4"/>
        <v>Usluge tekućeg i investicijskog održavanja</v>
      </c>
      <c r="G39" s="186" t="s">
        <v>184</v>
      </c>
      <c r="H39" s="146" t="str">
        <f t="shared" si="5"/>
        <v>REDOVNA DJELATNOST SVEUČILIŠTA U OSIJEKU (IZ EVIDENCIJSKIH PRIHODA)</v>
      </c>
      <c r="I39" s="185">
        <v>8000</v>
      </c>
      <c r="J39" s="185">
        <v>8168</v>
      </c>
      <c r="K39" s="185">
        <v>8233</v>
      </c>
      <c r="M39" s="141" t="str">
        <f t="shared" si="6"/>
        <v>323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43</v>
      </c>
      <c r="D40" s="146" t="str">
        <f t="shared" si="3"/>
        <v>Ostali prihodi za posebne namjene</v>
      </c>
      <c r="E40" s="151">
        <v>3233</v>
      </c>
      <c r="F40" s="146" t="str">
        <f t="shared" si="4"/>
        <v>Usluge promidžbe i informiranja</v>
      </c>
      <c r="G40" s="186" t="s">
        <v>184</v>
      </c>
      <c r="H40" s="146" t="str">
        <f t="shared" si="5"/>
        <v>REDOVNA DJELATNOST SVEUČILIŠTA U OSIJEKU (IZ EVIDENCIJSKIH PRIHODA)</v>
      </c>
      <c r="I40" s="185">
        <v>15000</v>
      </c>
      <c r="J40" s="185">
        <v>15315</v>
      </c>
      <c r="K40" s="185">
        <v>15438</v>
      </c>
      <c r="M40" s="141" t="str">
        <f t="shared" si="6"/>
        <v>323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43</v>
      </c>
      <c r="D41" s="146" t="str">
        <f t="shared" si="3"/>
        <v>Ostali prihodi za posebne namjene</v>
      </c>
      <c r="E41" s="151">
        <v>3234</v>
      </c>
      <c r="F41" s="146" t="str">
        <f t="shared" si="4"/>
        <v>Komunalne usluge</v>
      </c>
      <c r="G41" s="186" t="s">
        <v>184</v>
      </c>
      <c r="H41" s="146" t="str">
        <f t="shared" si="5"/>
        <v>REDOVNA DJELATNOST SVEUČILIŠTA U OSIJEKU (IZ EVIDENCIJSKIH PRIHODA)</v>
      </c>
      <c r="I41" s="185">
        <v>4500</v>
      </c>
      <c r="J41" s="185">
        <v>4594</v>
      </c>
      <c r="K41" s="185">
        <v>4631</v>
      </c>
      <c r="M41" s="141" t="str">
        <f t="shared" si="6"/>
        <v>323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43</v>
      </c>
      <c r="D42" s="146" t="str">
        <f t="shared" si="3"/>
        <v>Ostali prihodi za posebne namjene</v>
      </c>
      <c r="E42" s="151">
        <v>3235</v>
      </c>
      <c r="F42" s="146" t="str">
        <f t="shared" si="4"/>
        <v>Zakupnine i najamnine</v>
      </c>
      <c r="G42" s="186" t="s">
        <v>184</v>
      </c>
      <c r="H42" s="146" t="str">
        <f t="shared" si="5"/>
        <v>REDOVNA DJELATNOST SVEUČILIŠTA U OSIJEKU (IZ EVIDENCIJSKIH PRIHODA)</v>
      </c>
      <c r="I42" s="185">
        <v>10500</v>
      </c>
      <c r="J42" s="185">
        <v>10720</v>
      </c>
      <c r="K42" s="185">
        <v>10806</v>
      </c>
      <c r="M42" s="141" t="str">
        <f t="shared" si="6"/>
        <v>323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43</v>
      </c>
      <c r="D43" s="146" t="str">
        <f t="shared" si="3"/>
        <v>Ostali prihodi za posebne namjene</v>
      </c>
      <c r="E43" s="151">
        <v>3236</v>
      </c>
      <c r="F43" s="146" t="str">
        <f t="shared" si="4"/>
        <v>Zdravstvene i veterinarske usluge</v>
      </c>
      <c r="G43" s="186" t="s">
        <v>184</v>
      </c>
      <c r="H43" s="146" t="str">
        <f t="shared" si="5"/>
        <v>REDOVNA DJELATNOST SVEUČILIŠTA U OSIJEKU (IZ EVIDENCIJSKIH PRIHODA)</v>
      </c>
      <c r="I43" s="185">
        <v>4000</v>
      </c>
      <c r="J43" s="185">
        <v>4084</v>
      </c>
      <c r="K43" s="185">
        <v>4117</v>
      </c>
      <c r="M43" s="141" t="str">
        <f t="shared" si="6"/>
        <v>323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43</v>
      </c>
      <c r="D44" s="146" t="str">
        <f t="shared" si="3"/>
        <v>Ostali prihodi za posebne namjene</v>
      </c>
      <c r="E44" s="151">
        <v>3237</v>
      </c>
      <c r="F44" s="146" t="str">
        <f t="shared" si="4"/>
        <v>Intelektualne i osobne usluge</v>
      </c>
      <c r="G44" s="186" t="s">
        <v>184</v>
      </c>
      <c r="H44" s="146" t="str">
        <f t="shared" si="5"/>
        <v>REDOVNA DJELATNOST SVEUČILIŠTA U OSIJEKU (IZ EVIDENCIJSKIH PRIHODA)</v>
      </c>
      <c r="I44" s="185">
        <v>37500</v>
      </c>
      <c r="J44" s="185">
        <v>38287</v>
      </c>
      <c r="K44" s="185">
        <v>38594</v>
      </c>
      <c r="M44" s="141" t="str">
        <f t="shared" si="6"/>
        <v>323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43</v>
      </c>
      <c r="D45" s="146" t="str">
        <f t="shared" si="3"/>
        <v>Ostali prihodi za posebne namjene</v>
      </c>
      <c r="E45" s="151">
        <v>3238</v>
      </c>
      <c r="F45" s="146" t="str">
        <f t="shared" si="4"/>
        <v>Računalne usluge</v>
      </c>
      <c r="G45" s="186" t="s">
        <v>184</v>
      </c>
      <c r="H45" s="146" t="str">
        <f t="shared" si="5"/>
        <v>REDOVNA DJELATNOST SVEUČILIŠTA U OSIJEKU (IZ EVIDENCIJSKIH PRIHODA)</v>
      </c>
      <c r="I45" s="185">
        <v>500</v>
      </c>
      <c r="J45" s="185">
        <v>511</v>
      </c>
      <c r="K45" s="185">
        <v>515</v>
      </c>
      <c r="M45" s="141" t="str">
        <f t="shared" si="6"/>
        <v>323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43</v>
      </c>
      <c r="D46" s="146" t="str">
        <f t="shared" si="3"/>
        <v>Ostali prihodi za posebne namjene</v>
      </c>
      <c r="E46" s="151">
        <v>3239</v>
      </c>
      <c r="F46" s="146" t="str">
        <f t="shared" si="4"/>
        <v>Ostale usluge</v>
      </c>
      <c r="G46" s="186" t="s">
        <v>184</v>
      </c>
      <c r="H46" s="146" t="str">
        <f t="shared" si="5"/>
        <v>REDOVNA DJELATNOST SVEUČILIŠTA U OSIJEKU (IZ EVIDENCIJSKIH PRIHODA)</v>
      </c>
      <c r="I46" s="185">
        <v>19000</v>
      </c>
      <c r="J46" s="185">
        <v>19399</v>
      </c>
      <c r="K46" s="185">
        <v>19554</v>
      </c>
      <c r="M46" s="141" t="str">
        <f t="shared" si="6"/>
        <v>323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43</v>
      </c>
      <c r="D47" s="146" t="str">
        <f t="shared" si="3"/>
        <v>Ostali prihodi za posebne namjene</v>
      </c>
      <c r="E47" s="151">
        <v>3241</v>
      </c>
      <c r="F47" s="146" t="str">
        <f t="shared" si="4"/>
        <v>Naknade troškova osobama izvan radnog odnosa</v>
      </c>
      <c r="G47" s="186" t="s">
        <v>184</v>
      </c>
      <c r="H47" s="146" t="str">
        <f t="shared" si="5"/>
        <v>REDOVNA DJELATNOST SVEUČILIŠTA U OSIJEKU (IZ EVIDENCIJSKIH PRIHODA)</v>
      </c>
      <c r="I47" s="185">
        <v>3500</v>
      </c>
      <c r="J47" s="185">
        <v>3574</v>
      </c>
      <c r="K47" s="185">
        <v>3602</v>
      </c>
      <c r="M47" s="141" t="str">
        <f t="shared" si="6"/>
        <v>324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43</v>
      </c>
      <c r="D48" s="146" t="str">
        <f t="shared" si="3"/>
        <v>Ostali prihodi za posebne namjene</v>
      </c>
      <c r="E48" s="151">
        <v>3293</v>
      </c>
      <c r="F48" s="146" t="str">
        <f t="shared" si="4"/>
        <v>Reprezentacija</v>
      </c>
      <c r="G48" s="186" t="s">
        <v>184</v>
      </c>
      <c r="H48" s="146" t="str">
        <f t="shared" si="5"/>
        <v>REDOVNA DJELATNOST SVEUČILIŠTA U OSIJEKU (IZ EVIDENCIJSKIH PRIHODA)</v>
      </c>
      <c r="I48" s="185">
        <v>20000</v>
      </c>
      <c r="J48" s="185">
        <v>20420</v>
      </c>
      <c r="K48" s="185">
        <v>20583</v>
      </c>
      <c r="M48" s="141" t="str">
        <f t="shared" si="6"/>
        <v>329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43</v>
      </c>
      <c r="D49" s="146" t="str">
        <f t="shared" si="3"/>
        <v>Ostali prihodi za posebne namjene</v>
      </c>
      <c r="E49" s="151">
        <v>3294</v>
      </c>
      <c r="F49" s="146" t="str">
        <f t="shared" si="4"/>
        <v>Članarine i norme</v>
      </c>
      <c r="G49" s="186" t="s">
        <v>184</v>
      </c>
      <c r="H49" s="146" t="str">
        <f t="shared" si="5"/>
        <v>REDOVNA DJELATNOST SVEUČILIŠTA U OSIJEKU (IZ EVIDENCIJSKIH PRIHODA)</v>
      </c>
      <c r="I49" s="185">
        <v>1000</v>
      </c>
      <c r="J49" s="185">
        <v>1021</v>
      </c>
      <c r="K49" s="185">
        <v>1029</v>
      </c>
      <c r="M49" s="141" t="str">
        <f t="shared" si="6"/>
        <v>329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43</v>
      </c>
      <c r="D50" s="146" t="str">
        <f t="shared" si="3"/>
        <v>Ostali prihodi za posebne namjene</v>
      </c>
      <c r="E50" s="151">
        <v>3295</v>
      </c>
      <c r="F50" s="146" t="str">
        <f t="shared" si="4"/>
        <v>Pristojbe i naknade</v>
      </c>
      <c r="G50" s="186" t="s">
        <v>184</v>
      </c>
      <c r="H50" s="146" t="str">
        <f t="shared" si="5"/>
        <v>REDOVNA DJELATNOST SVEUČILIŠTA U OSIJEKU (IZ EVIDENCIJSKIH PRIHODA)</v>
      </c>
      <c r="I50" s="185">
        <v>2000</v>
      </c>
      <c r="J50" s="185">
        <v>2042</v>
      </c>
      <c r="K50" s="185">
        <v>2058</v>
      </c>
      <c r="M50" s="141" t="str">
        <f t="shared" si="6"/>
        <v>329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43</v>
      </c>
      <c r="D51" s="146" t="str">
        <f t="shared" si="3"/>
        <v>Ostali prihodi za posebne namjene</v>
      </c>
      <c r="E51" s="151">
        <v>3299</v>
      </c>
      <c r="F51" s="146" t="str">
        <f t="shared" si="4"/>
        <v>Ostali nespomenuti rashodi poslovanja</v>
      </c>
      <c r="G51" s="186" t="s">
        <v>184</v>
      </c>
      <c r="H51" s="146" t="str">
        <f t="shared" si="5"/>
        <v>REDOVNA DJELATNOST SVEUČILIŠTA U OSIJEKU (IZ EVIDENCIJSKIH PRIHODA)</v>
      </c>
      <c r="I51" s="185">
        <v>30000</v>
      </c>
      <c r="J51" s="185">
        <v>33693</v>
      </c>
      <c r="K51" s="185">
        <v>33963</v>
      </c>
      <c r="M51" s="141" t="str">
        <f t="shared" si="6"/>
        <v>329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43</v>
      </c>
      <c r="D52" s="146" t="str">
        <f t="shared" si="3"/>
        <v>Ostali prihodi za posebne namjene</v>
      </c>
      <c r="E52" s="151">
        <v>3431</v>
      </c>
      <c r="F52" s="146" t="str">
        <f t="shared" si="4"/>
        <v>Bankarske usluge i usluge platnog prometa</v>
      </c>
      <c r="G52" s="186" t="s">
        <v>184</v>
      </c>
      <c r="H52" s="146" t="str">
        <f t="shared" si="5"/>
        <v>REDOVNA DJELATNOST SVEUČILIŠTA U OSIJEKU (IZ EVIDENCIJSKIH PRIHODA)</v>
      </c>
      <c r="I52" s="185">
        <v>3700</v>
      </c>
      <c r="J52" s="185">
        <v>3778</v>
      </c>
      <c r="K52" s="185">
        <v>3808</v>
      </c>
      <c r="M52" s="141" t="str">
        <f t="shared" si="6"/>
        <v>343</v>
      </c>
      <c r="N52" s="141" t="str">
        <f t="shared" si="7"/>
        <v>34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43</v>
      </c>
      <c r="D53" s="146" t="str">
        <f t="shared" si="3"/>
        <v>Ostali prihodi za posebne namjene</v>
      </c>
      <c r="E53" s="151">
        <v>3432</v>
      </c>
      <c r="F53" s="146" t="str">
        <f t="shared" si="4"/>
        <v>Negativne tečajne razlike i razlike zbog primjene valutne kl</v>
      </c>
      <c r="G53" s="186" t="s">
        <v>184</v>
      </c>
      <c r="H53" s="146" t="str">
        <f t="shared" si="5"/>
        <v>REDOVNA DJELATNOST SVEUČILIŠTA U OSIJEKU (IZ EVIDENCIJSKIH PRIHODA)</v>
      </c>
      <c r="I53" s="185">
        <v>300</v>
      </c>
      <c r="J53" s="185">
        <v>306</v>
      </c>
      <c r="K53" s="185">
        <v>309</v>
      </c>
      <c r="M53" s="141" t="str">
        <f t="shared" si="6"/>
        <v>343</v>
      </c>
      <c r="N53" s="141" t="str">
        <f t="shared" si="7"/>
        <v>34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43</v>
      </c>
      <c r="D54" s="146" t="str">
        <f t="shared" si="3"/>
        <v>Ostali prihodi za posebne namjene</v>
      </c>
      <c r="E54" s="151">
        <v>3721</v>
      </c>
      <c r="F54" s="146" t="str">
        <f t="shared" si="4"/>
        <v>Naknade građanima i kućanstvima u novcu</v>
      </c>
      <c r="G54" s="186" t="s">
        <v>184</v>
      </c>
      <c r="H54" s="146" t="str">
        <f t="shared" si="5"/>
        <v>REDOVNA DJELATNOST SVEUČILIŠTA U OSIJEKU (IZ EVIDENCIJSKIH PRIHODA)</v>
      </c>
      <c r="I54" s="185">
        <v>20900</v>
      </c>
      <c r="J54" s="185">
        <v>21339</v>
      </c>
      <c r="K54" s="185">
        <v>21510</v>
      </c>
      <c r="M54" s="141" t="str">
        <f t="shared" si="6"/>
        <v>372</v>
      </c>
      <c r="N54" s="141" t="str">
        <f t="shared" si="7"/>
        <v>37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43</v>
      </c>
      <c r="D55" s="146" t="str">
        <f t="shared" si="3"/>
        <v>Ostali prihodi za posebne namjene</v>
      </c>
      <c r="E55" s="151">
        <v>4221</v>
      </c>
      <c r="F55" s="146" t="str">
        <f t="shared" si="4"/>
        <v>Uredska oprema i namještaj</v>
      </c>
      <c r="G55" s="186" t="s">
        <v>184</v>
      </c>
      <c r="H55" s="146" t="str">
        <f t="shared" si="5"/>
        <v>REDOVNA DJELATNOST SVEUČILIŠTA U OSIJEKU (IZ EVIDENCIJSKIH PRIHODA)</v>
      </c>
      <c r="I55" s="185">
        <v>40000</v>
      </c>
      <c r="J55" s="185">
        <v>40840</v>
      </c>
      <c r="K55" s="185">
        <v>41166</v>
      </c>
      <c r="M55" s="141" t="str">
        <f t="shared" si="6"/>
        <v>422</v>
      </c>
      <c r="N55" s="141" t="str">
        <f t="shared" si="7"/>
        <v>42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/>
      </c>
      <c r="B56" s="145" t="str">
        <f>IF(C56="","",VLOOKUP('Opći dio'!$C$3,'Opći dio'!$L$6:$U$136,9,FALSE))</f>
        <v/>
      </c>
      <c r="C56" s="151"/>
      <c r="D56" s="146" t="str">
        <f t="shared" si="3"/>
        <v/>
      </c>
      <c r="E56" s="151"/>
      <c r="F56" s="146" t="str">
        <f t="shared" si="4"/>
        <v/>
      </c>
      <c r="G56" s="186"/>
      <c r="H56" s="146" t="str">
        <f t="shared" si="5"/>
        <v/>
      </c>
      <c r="I56" s="185"/>
      <c r="J56" s="185"/>
      <c r="K56" s="185"/>
      <c r="M56" s="141" t="str">
        <f t="shared" si="6"/>
        <v/>
      </c>
      <c r="N56" s="141" t="str">
        <f t="shared" si="7"/>
        <v/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/>
      </c>
      <c r="B57" s="145" t="str">
        <f>IF(C57="","",VLOOKUP('Opći dio'!$C$3,'Opći dio'!$L$6:$U$136,9,FALSE))</f>
        <v/>
      </c>
      <c r="C57" s="151"/>
      <c r="D57" s="146" t="str">
        <f t="shared" si="3"/>
        <v/>
      </c>
      <c r="E57" s="151"/>
      <c r="F57" s="146" t="str">
        <f t="shared" si="4"/>
        <v/>
      </c>
      <c r="G57" s="186"/>
      <c r="H57" s="146" t="str">
        <f t="shared" si="5"/>
        <v/>
      </c>
      <c r="I57" s="185"/>
      <c r="J57" s="185"/>
      <c r="K57" s="185"/>
      <c r="M57" s="141" t="str">
        <f t="shared" si="6"/>
        <v/>
      </c>
      <c r="N57" s="141" t="str">
        <f t="shared" si="7"/>
        <v/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/>
      </c>
      <c r="B58" s="145" t="str">
        <f>IF(C58="","",VLOOKUP('Opći dio'!$C$3,'Opći dio'!$L$6:$U$136,9,FALSE))</f>
        <v/>
      </c>
      <c r="C58" s="151"/>
      <c r="D58" s="146" t="str">
        <f t="shared" si="3"/>
        <v/>
      </c>
      <c r="E58" s="151"/>
      <c r="F58" s="146" t="str">
        <f t="shared" si="4"/>
        <v/>
      </c>
      <c r="G58" s="186"/>
      <c r="H58" s="146" t="str">
        <f t="shared" si="5"/>
        <v/>
      </c>
      <c r="I58" s="185"/>
      <c r="J58" s="185"/>
      <c r="K58" s="185"/>
      <c r="M58" s="141" t="str">
        <f t="shared" si="6"/>
        <v/>
      </c>
      <c r="N58" s="141" t="str">
        <f t="shared" si="7"/>
        <v/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/>
      </c>
      <c r="B59" s="145" t="str">
        <f>IF(C59="","",VLOOKUP('Opći dio'!$C$3,'Opći dio'!$L$6:$U$136,9,FALSE))</f>
        <v/>
      </c>
      <c r="C59" s="151"/>
      <c r="D59" s="146" t="str">
        <f t="shared" si="3"/>
        <v/>
      </c>
      <c r="E59" s="151"/>
      <c r="F59" s="146" t="str">
        <f t="shared" si="4"/>
        <v/>
      </c>
      <c r="G59" s="186"/>
      <c r="H59" s="146" t="str">
        <f t="shared" si="5"/>
        <v/>
      </c>
      <c r="I59" s="185"/>
      <c r="J59" s="185"/>
      <c r="K59" s="185"/>
      <c r="M59" s="141" t="str">
        <f t="shared" si="6"/>
        <v/>
      </c>
      <c r="N59" s="141" t="str">
        <f t="shared" si="7"/>
        <v/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/>
      </c>
      <c r="B60" s="145" t="str">
        <f>IF(C60="","",VLOOKUP('Opći dio'!$C$3,'Opći dio'!$L$6:$U$136,9,FALSE))</f>
        <v/>
      </c>
      <c r="C60" s="151"/>
      <c r="D60" s="146" t="str">
        <f t="shared" si="3"/>
        <v/>
      </c>
      <c r="E60" s="151"/>
      <c r="F60" s="146" t="str">
        <f t="shared" si="4"/>
        <v/>
      </c>
      <c r="G60" s="186"/>
      <c r="H60" s="146" t="str">
        <f t="shared" si="5"/>
        <v/>
      </c>
      <c r="I60" s="185"/>
      <c r="J60" s="185"/>
      <c r="K60" s="185"/>
      <c r="M60" s="141" t="str">
        <f t="shared" si="6"/>
        <v/>
      </c>
      <c r="N60" s="141" t="str">
        <f t="shared" si="7"/>
        <v/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/>
      </c>
      <c r="B61" s="145" t="str">
        <f>IF(C61="","",VLOOKUP('Opći dio'!$C$3,'Opći dio'!$L$6:$U$136,9,FALSE))</f>
        <v/>
      </c>
      <c r="C61" s="151"/>
      <c r="D61" s="146" t="str">
        <f t="shared" si="3"/>
        <v/>
      </c>
      <c r="E61" s="151"/>
      <c r="F61" s="146" t="str">
        <f t="shared" si="4"/>
        <v/>
      </c>
      <c r="G61" s="186"/>
      <c r="H61" s="146" t="str">
        <f t="shared" si="5"/>
        <v/>
      </c>
      <c r="I61" s="185"/>
      <c r="J61" s="185"/>
      <c r="K61" s="185"/>
      <c r="M61" s="141" t="str">
        <f t="shared" si="6"/>
        <v/>
      </c>
      <c r="N61" s="141" t="str">
        <f t="shared" si="7"/>
        <v/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/>
      </c>
      <c r="B62" s="145" t="str">
        <f>IF(C62="","",VLOOKUP('Opći dio'!$C$3,'Opći dio'!$L$6:$U$136,9,FALSE))</f>
        <v/>
      </c>
      <c r="C62" s="151"/>
      <c r="D62" s="146" t="str">
        <f t="shared" si="3"/>
        <v/>
      </c>
      <c r="E62" s="151"/>
      <c r="F62" s="146" t="str">
        <f t="shared" si="4"/>
        <v/>
      </c>
      <c r="G62" s="186"/>
      <c r="H62" s="146" t="str">
        <f t="shared" si="5"/>
        <v/>
      </c>
      <c r="I62" s="185"/>
      <c r="J62" s="185"/>
      <c r="K62" s="185"/>
      <c r="M62" s="141" t="str">
        <f t="shared" si="6"/>
        <v/>
      </c>
      <c r="N62" s="141" t="str">
        <f t="shared" si="7"/>
        <v/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/>
      </c>
      <c r="B63" s="145" t="str">
        <f>IF(C63="","",VLOOKUP('Opći dio'!$C$3,'Opći dio'!$L$6:$U$136,9,FALSE))</f>
        <v/>
      </c>
      <c r="C63" s="151"/>
      <c r="D63" s="146" t="str">
        <f t="shared" si="3"/>
        <v/>
      </c>
      <c r="E63" s="151"/>
      <c r="F63" s="146" t="str">
        <f t="shared" si="4"/>
        <v/>
      </c>
      <c r="G63" s="186"/>
      <c r="H63" s="146" t="str">
        <f t="shared" si="5"/>
        <v/>
      </c>
      <c r="I63" s="185"/>
      <c r="J63" s="185"/>
      <c r="K63" s="185"/>
      <c r="M63" s="141" t="str">
        <f t="shared" si="6"/>
        <v/>
      </c>
      <c r="N63" s="141" t="str">
        <f t="shared" si="7"/>
        <v/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/>
      </c>
      <c r="B64" s="145" t="str">
        <f>IF(C64="","",VLOOKUP('Opći dio'!$C$3,'Opći dio'!$L$6:$U$136,9,FALSE))</f>
        <v/>
      </c>
      <c r="C64" s="151"/>
      <c r="D64" s="146" t="str">
        <f t="shared" si="3"/>
        <v/>
      </c>
      <c r="E64" s="151"/>
      <c r="F64" s="146" t="str">
        <f t="shared" si="4"/>
        <v/>
      </c>
      <c r="G64" s="186"/>
      <c r="H64" s="146" t="str">
        <f t="shared" si="5"/>
        <v/>
      </c>
      <c r="I64" s="185"/>
      <c r="J64" s="185"/>
      <c r="K64" s="185"/>
      <c r="M64" s="141" t="str">
        <f t="shared" si="6"/>
        <v/>
      </c>
      <c r="N64" s="141" t="str">
        <f t="shared" si="7"/>
        <v/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/>
      </c>
      <c r="B65" s="145" t="str">
        <f>IF(C65="","",VLOOKUP('Opći dio'!$C$3,'Opći dio'!$L$6:$U$136,9,FALSE))</f>
        <v/>
      </c>
      <c r="C65" s="151"/>
      <c r="D65" s="146" t="str">
        <f t="shared" si="3"/>
        <v/>
      </c>
      <c r="E65" s="151"/>
      <c r="F65" s="146" t="str">
        <f t="shared" si="4"/>
        <v/>
      </c>
      <c r="G65" s="186"/>
      <c r="H65" s="146" t="str">
        <f t="shared" si="5"/>
        <v/>
      </c>
      <c r="I65" s="185"/>
      <c r="J65" s="185"/>
      <c r="K65" s="185"/>
      <c r="M65" s="141" t="str">
        <f t="shared" si="6"/>
        <v/>
      </c>
      <c r="N65" s="141" t="str">
        <f t="shared" si="7"/>
        <v/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/>
      </c>
      <c r="B66" s="145" t="str">
        <f>IF(C66="","",VLOOKUP('Opći dio'!$C$3,'Opći dio'!$L$6:$U$136,9,FALSE))</f>
        <v/>
      </c>
      <c r="C66" s="151"/>
      <c r="D66" s="146" t="str">
        <f t="shared" si="3"/>
        <v/>
      </c>
      <c r="E66" s="151"/>
      <c r="F66" s="146" t="str">
        <f t="shared" si="4"/>
        <v/>
      </c>
      <c r="G66" s="186"/>
      <c r="H66" s="146" t="str">
        <f t="shared" si="5"/>
        <v/>
      </c>
      <c r="I66" s="185"/>
      <c r="J66" s="185"/>
      <c r="K66" s="185"/>
      <c r="M66" s="141" t="str">
        <f t="shared" si="6"/>
        <v/>
      </c>
      <c r="N66" s="141" t="str">
        <f t="shared" si="7"/>
        <v/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/>
      </c>
      <c r="B67" s="145" t="str">
        <f>IF(C67="","",VLOOKUP('Opći dio'!$C$3,'Opći dio'!$L$6:$U$136,9,FALSE))</f>
        <v/>
      </c>
      <c r="C67" s="151"/>
      <c r="D67" s="146" t="str">
        <f t="shared" si="3"/>
        <v/>
      </c>
      <c r="E67" s="151"/>
      <c r="F67" s="146" t="str">
        <f t="shared" si="4"/>
        <v/>
      </c>
      <c r="G67" s="186"/>
      <c r="H67" s="146" t="str">
        <f t="shared" si="5"/>
        <v/>
      </c>
      <c r="I67" s="185"/>
      <c r="J67" s="185"/>
      <c r="K67" s="185"/>
      <c r="M67" s="141" t="str">
        <f t="shared" si="6"/>
        <v/>
      </c>
      <c r="N67" s="141" t="str">
        <f t="shared" si="7"/>
        <v/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/>
      </c>
      <c r="B68" s="145" t="str">
        <f>IF(C68="","",VLOOKUP('Opći dio'!$C$3,'Opći dio'!$L$6:$U$136,9,FALSE))</f>
        <v/>
      </c>
      <c r="C68" s="151"/>
      <c r="D68" s="146" t="str">
        <f t="shared" ref="D68:D131" si="12">IFERROR(VLOOKUP(C68,$O$6:$P$23,2,FALSE),"")</f>
        <v/>
      </c>
      <c r="E68" s="151"/>
      <c r="F68" s="146" t="str">
        <f t="shared" ref="F68:F131" si="13">IFERROR(VLOOKUP(E68,$R$5:$T$129,2,FALSE),"")</f>
        <v/>
      </c>
      <c r="G68" s="186"/>
      <c r="H68" s="146" t="str">
        <f t="shared" ref="H68:H131" si="14">IFERROR(VLOOKUP(G68,$X$6:$Y$200,2,FALSE),"")</f>
        <v/>
      </c>
      <c r="I68" s="185"/>
      <c r="J68" s="185"/>
      <c r="K68" s="185"/>
      <c r="M68" s="141" t="str">
        <f t="shared" ref="M68:M131" si="15">LEFT(E68,3)</f>
        <v/>
      </c>
      <c r="N68" s="141" t="str">
        <f t="shared" ref="N68:N131" si="16">LEFT(E68,2)</f>
        <v/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12"/>
        <v/>
      </c>
      <c r="E69" s="151"/>
      <c r="F69" s="146" t="str">
        <f t="shared" si="13"/>
        <v/>
      </c>
      <c r="G69" s="186"/>
      <c r="H69" s="146" t="str">
        <f t="shared" si="14"/>
        <v/>
      </c>
      <c r="I69" s="185"/>
      <c r="J69" s="185"/>
      <c r="K69" s="185"/>
      <c r="M69" s="141" t="str">
        <f t="shared" si="15"/>
        <v/>
      </c>
      <c r="N69" s="141" t="str">
        <f t="shared" si="16"/>
        <v/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12"/>
        <v/>
      </c>
      <c r="E70" s="151"/>
      <c r="F70" s="146" t="str">
        <f t="shared" si="13"/>
        <v/>
      </c>
      <c r="G70" s="186"/>
      <c r="H70" s="146" t="str">
        <f t="shared" si="14"/>
        <v/>
      </c>
      <c r="I70" s="185"/>
      <c r="J70" s="185"/>
      <c r="K70" s="185"/>
      <c r="M70" s="141" t="str">
        <f t="shared" si="15"/>
        <v/>
      </c>
      <c r="N70" s="141" t="str">
        <f t="shared" si="16"/>
        <v/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1" t="s">
        <v>792</v>
      </c>
      <c r="B1" s="291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/>
      <c r="B3" s="146" t="str">
        <f t="shared" ref="B3" si="0">IFERROR(VLOOKUP(A3,$R$6:$S$23,2,FALSE),"")</f>
        <v/>
      </c>
      <c r="C3" s="151"/>
      <c r="D3" s="146" t="str">
        <f>IFERROR(VLOOKUP(C3,$U$5:$W$129,2,FALSE),"")</f>
        <v/>
      </c>
      <c r="E3" s="186"/>
      <c r="F3" s="146" t="str">
        <f>IFERROR(VLOOKUP(E3,$AA$5:$AB$500,2,FALSE),"")</f>
        <v/>
      </c>
      <c r="G3" s="185"/>
      <c r="H3" s="185"/>
      <c r="I3" s="185"/>
      <c r="J3" s="201"/>
      <c r="K3" s="200"/>
      <c r="L3" s="200"/>
      <c r="M3" s="201"/>
      <c r="N3" s="201"/>
      <c r="P3" s="141" t="str">
        <f>LEFT(C3,3)</f>
        <v/>
      </c>
      <c r="Q3" s="141" t="str">
        <f>LEFT(C3,2)</f>
        <v/>
      </c>
    </row>
    <row r="4" spans="1:28">
      <c r="A4" s="151"/>
      <c r="B4" s="146" t="str">
        <f t="shared" ref="B4:B67" si="1">IFERROR(VLOOKUP(A4,$R$6:$S$23,2,FALSE),"")</f>
        <v/>
      </c>
      <c r="C4" s="151"/>
      <c r="D4" s="146" t="str">
        <f t="shared" ref="D4:D67" si="2">IFERROR(VLOOKUP(C4,$U$5:$W$129,2,FALSE),"")</f>
        <v/>
      </c>
      <c r="E4" s="186"/>
      <c r="F4" s="146" t="str">
        <f t="shared" ref="F4:F67" si="3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/>
      </c>
      <c r="Q4" s="141" t="str">
        <f t="shared" ref="Q4:Q67" si="5">LEFT(C4,2)</f>
        <v/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186"/>
      <c r="F5" s="146" t="str">
        <f t="shared" si="3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1"/>
        <v/>
      </c>
      <c r="C6" s="151"/>
      <c r="D6" s="146" t="str">
        <f t="shared" si="2"/>
        <v/>
      </c>
      <c r="E6" s="186"/>
      <c r="F6" s="146" t="str">
        <f t="shared" si="3"/>
        <v/>
      </c>
      <c r="G6" s="185"/>
      <c r="H6" s="185"/>
      <c r="I6" s="185"/>
      <c r="J6" s="201"/>
      <c r="K6" s="200"/>
      <c r="L6" s="200"/>
      <c r="M6" s="201"/>
      <c r="N6" s="201"/>
      <c r="P6" s="141" t="str">
        <f t="shared" si="4"/>
        <v/>
      </c>
      <c r="Q6" s="141" t="str">
        <f t="shared" si="5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1"/>
        <v/>
      </c>
      <c r="C7" s="151"/>
      <c r="D7" s="146" t="str">
        <f t="shared" si="2"/>
        <v/>
      </c>
      <c r="E7" s="186"/>
      <c r="F7" s="146" t="str">
        <f t="shared" si="3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4"/>
        <v/>
      </c>
      <c r="Q7" s="141" t="str">
        <f t="shared" si="5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136"/>
  <sheetViews>
    <sheetView showGridLines="0" topLeftCell="B1" zoomScale="80" zoomScaleNormal="80" workbookViewId="0">
      <pane ySplit="2" topLeftCell="A3" activePane="bottomLeft" state="frozen"/>
      <selection pane="bottomLeft" activeCell="I89" sqref="I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8" t="s">
        <v>267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5980900</v>
      </c>
      <c r="E6" s="14">
        <f>+E27+E34</f>
        <v>5665800</v>
      </c>
      <c r="F6" s="14">
        <f t="shared" ref="F6:V6" si="0">+F27+F34</f>
        <v>0</v>
      </c>
      <c r="G6" s="14">
        <f t="shared" si="0"/>
        <v>100</v>
      </c>
      <c r="H6" s="14">
        <f>+H27+H34</f>
        <v>0</v>
      </c>
      <c r="I6" s="14">
        <f t="shared" si="0"/>
        <v>315000</v>
      </c>
      <c r="J6" s="14">
        <f t="shared" si="0"/>
        <v>0</v>
      </c>
      <c r="K6" s="14">
        <f t="shared" si="0"/>
        <v>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-13100</v>
      </c>
      <c r="E7" s="113">
        <v>0</v>
      </c>
      <c r="F7" s="113"/>
      <c r="G7" s="113"/>
      <c r="H7" s="113"/>
      <c r="I7" s="113">
        <v>-13100</v>
      </c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5967800</v>
      </c>
      <c r="E8" s="14">
        <f>+E5+E6+E7</f>
        <v>5665800</v>
      </c>
      <c r="F8" s="14">
        <f t="shared" ref="F8:V8" si="2">+F5+F6+F7</f>
        <v>0</v>
      </c>
      <c r="G8" s="14">
        <f t="shared" si="2"/>
        <v>100</v>
      </c>
      <c r="H8" s="14">
        <f>+H5+H6+H7</f>
        <v>0</v>
      </c>
      <c r="I8" s="14">
        <f t="shared" si="2"/>
        <v>301900</v>
      </c>
      <c r="J8" s="14">
        <f t="shared" si="2"/>
        <v>0</v>
      </c>
      <c r="K8" s="14">
        <f t="shared" si="2"/>
        <v>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5967799.6869240059</v>
      </c>
      <c r="E9" s="136">
        <f>+'PLAN RASHODA I IZDATAKA'!E3</f>
        <v>5665799.6869240059</v>
      </c>
      <c r="F9" s="136">
        <f>+'PLAN RASHODA I IZDATAKA'!F3</f>
        <v>0</v>
      </c>
      <c r="G9" s="136">
        <f>+'PLAN RASHODA I IZDATAKA'!G3</f>
        <v>100</v>
      </c>
      <c r="H9" s="136">
        <f>+'PLAN RASHODA I IZDATAKA'!H3</f>
        <v>0</v>
      </c>
      <c r="I9" s="136">
        <f>+'PLAN RASHODA I IZDATAKA'!I3</f>
        <v>301900</v>
      </c>
      <c r="J9" s="136">
        <f>+'PLAN RASHODA I IZDATAKA'!J3</f>
        <v>0</v>
      </c>
      <c r="K9" s="136">
        <f>+'PLAN RASHODA I IZDATAKA'!K3</f>
        <v>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0.31307599414139986</v>
      </c>
      <c r="E10" s="118">
        <f>+E8-E9</f>
        <v>0.31307599414139986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100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100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315000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315000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5665800</v>
      </c>
      <c r="E24" s="189">
        <f>SUMIFS('Plan prihoda za unos u SAP'!$G$3:$G$501,'Plan prihoda za unos u SAP'!$C$3:$C$501,"=11",'Plan prihoda za unos u SAP'!$K$3:$K$501,"=671")</f>
        <v>5665800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5980900</v>
      </c>
      <c r="E27" s="4">
        <f>SUM(E11:E26)</f>
        <v>5665800</v>
      </c>
      <c r="F27" s="4">
        <f t="shared" ref="F27:W27" si="4">SUM(F11:F26)</f>
        <v>0</v>
      </c>
      <c r="G27" s="4">
        <f t="shared" si="4"/>
        <v>100</v>
      </c>
      <c r="H27" s="4">
        <f t="shared" si="4"/>
        <v>0</v>
      </c>
      <c r="I27" s="4">
        <f t="shared" si="4"/>
        <v>315000</v>
      </c>
      <c r="J27" s="4">
        <f t="shared" si="4"/>
        <v>0</v>
      </c>
      <c r="K27" s="4">
        <f t="shared" si="4"/>
        <v>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5980900</v>
      </c>
      <c r="E42" s="71">
        <f>+E41+E34+E27</f>
        <v>5665800</v>
      </c>
      <c r="F42" s="71">
        <f t="shared" ref="F42:U42" si="9">+F41+F34+F27</f>
        <v>0</v>
      </c>
      <c r="G42" s="71">
        <f t="shared" si="9"/>
        <v>100</v>
      </c>
      <c r="H42" s="71">
        <f>+H41+H34+H27</f>
        <v>0</v>
      </c>
      <c r="I42" s="71">
        <f t="shared" si="9"/>
        <v>315000</v>
      </c>
      <c r="J42" s="71">
        <f t="shared" si="9"/>
        <v>0</v>
      </c>
      <c r="K42" s="71">
        <f t="shared" si="9"/>
        <v>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13100</v>
      </c>
      <c r="E46" s="188">
        <f t="shared" ref="E46:W46" si="10">-E7</f>
        <v>0</v>
      </c>
      <c r="F46" s="188">
        <f t="shared" si="10"/>
        <v>0</v>
      </c>
      <c r="G46" s="188">
        <f t="shared" si="10"/>
        <v>0</v>
      </c>
      <c r="H46" s="188">
        <f t="shared" si="10"/>
        <v>0</v>
      </c>
      <c r="I46" s="188">
        <f t="shared" si="10"/>
        <v>13100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6212024</v>
      </c>
      <c r="E47" s="14">
        <f t="shared" ref="E47:V47" si="13">+E68+E75</f>
        <v>5890309</v>
      </c>
      <c r="F47" s="14">
        <f t="shared" si="13"/>
        <v>0</v>
      </c>
      <c r="G47" s="14">
        <f t="shared" si="13"/>
        <v>100</v>
      </c>
      <c r="H47" s="14">
        <f>+H68+H75</f>
        <v>0</v>
      </c>
      <c r="I47" s="14">
        <f t="shared" si="13"/>
        <v>321615</v>
      </c>
      <c r="J47" s="14">
        <f t="shared" si="13"/>
        <v>0</v>
      </c>
      <c r="K47" s="14">
        <f t="shared" si="13"/>
        <v>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-23412</v>
      </c>
      <c r="E48" s="113"/>
      <c r="F48" s="113"/>
      <c r="G48" s="113"/>
      <c r="H48" s="113"/>
      <c r="I48" s="113">
        <v>-23412</v>
      </c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6201712</v>
      </c>
      <c r="E49" s="14">
        <f>+E46+E47+E48</f>
        <v>5890309</v>
      </c>
      <c r="F49" s="14">
        <f t="shared" ref="F49:V49" si="14">+F46+F47+F48</f>
        <v>0</v>
      </c>
      <c r="G49" s="14">
        <f t="shared" si="14"/>
        <v>100</v>
      </c>
      <c r="H49" s="14">
        <f>+H46+H47+H48</f>
        <v>0</v>
      </c>
      <c r="I49" s="14">
        <f t="shared" si="14"/>
        <v>311303</v>
      </c>
      <c r="J49" s="14">
        <f t="shared" si="14"/>
        <v>0</v>
      </c>
      <c r="K49" s="14">
        <f t="shared" si="14"/>
        <v>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6201711.651623643</v>
      </c>
      <c r="E50" s="136">
        <f>+'PLAN RASHODA I IZDATAKA'!E71</f>
        <v>5890308.651623643</v>
      </c>
      <c r="F50" s="136">
        <f>+'PLAN RASHODA I IZDATAKA'!F71</f>
        <v>0</v>
      </c>
      <c r="G50" s="136">
        <f>+'PLAN RASHODA I IZDATAKA'!G71</f>
        <v>100</v>
      </c>
      <c r="H50" s="136">
        <f>+'PLAN RASHODA I IZDATAKA'!H71</f>
        <v>0</v>
      </c>
      <c r="I50" s="136">
        <f>+'PLAN RASHODA I IZDATAKA'!I71</f>
        <v>311303</v>
      </c>
      <c r="J50" s="136">
        <f>+'PLAN RASHODA I IZDATAKA'!J71</f>
        <v>0</v>
      </c>
      <c r="K50" s="136">
        <f>+'PLAN RASHODA I IZDATAKA'!K71</f>
        <v>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0.34837635699659586</v>
      </c>
      <c r="E51" s="118">
        <f>+E49-E50</f>
        <v>0.34837635699659586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100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100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321615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321615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5890309</v>
      </c>
      <c r="E65" s="189">
        <f>SUMIFS('Plan prihoda za unos u SAP'!$H$3:$H$501,'Plan prihoda za unos u SAP'!$C$3:$C$501,"=11",'Plan prihoda za unos u SAP'!$K$3:$K$501,"=671")</f>
        <v>5890309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6212024</v>
      </c>
      <c r="E68" s="4">
        <f>SUM(E52:E67)</f>
        <v>5890309</v>
      </c>
      <c r="F68" s="4">
        <f t="shared" ref="F68:W68" si="16">SUM(F52:F67)</f>
        <v>0</v>
      </c>
      <c r="G68" s="4">
        <f t="shared" si="16"/>
        <v>100</v>
      </c>
      <c r="H68" s="4">
        <f t="shared" si="16"/>
        <v>0</v>
      </c>
      <c r="I68" s="4">
        <f t="shared" si="16"/>
        <v>321615</v>
      </c>
      <c r="J68" s="4">
        <f>SUM(J52:J67)</f>
        <v>0</v>
      </c>
      <c r="K68" s="4">
        <f t="shared" si="16"/>
        <v>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6212024</v>
      </c>
      <c r="E83" s="71">
        <f t="shared" ref="E83:V83" si="21">+E82+E75+E68</f>
        <v>5890309</v>
      </c>
      <c r="F83" s="71">
        <f t="shared" si="21"/>
        <v>0</v>
      </c>
      <c r="G83" s="71">
        <f t="shared" si="21"/>
        <v>100</v>
      </c>
      <c r="H83" s="71">
        <f>+H82+H75+H68</f>
        <v>0</v>
      </c>
      <c r="I83" s="71">
        <f t="shared" si="21"/>
        <v>321615</v>
      </c>
      <c r="J83" s="71">
        <f t="shared" si="21"/>
        <v>0</v>
      </c>
      <c r="K83" s="71">
        <f t="shared" si="21"/>
        <v>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23412</v>
      </c>
      <c r="E87" s="188">
        <f t="shared" ref="E87:V87" si="22">-E48</f>
        <v>0</v>
      </c>
      <c r="F87" s="188">
        <f t="shared" si="22"/>
        <v>0</v>
      </c>
      <c r="G87" s="188">
        <f t="shared" si="22"/>
        <v>0</v>
      </c>
      <c r="H87" s="188">
        <f>-H48</f>
        <v>0</v>
      </c>
      <c r="I87" s="188">
        <f t="shared" si="22"/>
        <v>23412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6240574</v>
      </c>
      <c r="E88" s="14">
        <f t="shared" ref="E88:V88" si="24">+E109+E116</f>
        <v>5916286</v>
      </c>
      <c r="F88" s="14">
        <f t="shared" si="24"/>
        <v>0</v>
      </c>
      <c r="G88" s="14">
        <f t="shared" si="24"/>
        <v>100</v>
      </c>
      <c r="H88" s="14">
        <f>+H109+H116</f>
        <v>0</v>
      </c>
      <c r="I88" s="14">
        <f t="shared" si="24"/>
        <v>324188</v>
      </c>
      <c r="J88" s="14">
        <f t="shared" si="24"/>
        <v>0</v>
      </c>
      <c r="K88" s="14">
        <f t="shared" si="24"/>
        <v>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-33807</v>
      </c>
      <c r="E89" s="113"/>
      <c r="F89" s="113"/>
      <c r="G89" s="113"/>
      <c r="H89" s="113"/>
      <c r="I89" s="113">
        <v>-33807</v>
      </c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6230179</v>
      </c>
      <c r="E90" s="14">
        <f>+E87+E88+E89</f>
        <v>5916286</v>
      </c>
      <c r="F90" s="14">
        <f t="shared" ref="F90:V90" si="25">+F87+F88+F89</f>
        <v>0</v>
      </c>
      <c r="G90" s="14">
        <f t="shared" si="25"/>
        <v>100</v>
      </c>
      <c r="H90" s="14">
        <f>+H87+H88+H89</f>
        <v>0</v>
      </c>
      <c r="I90" s="14">
        <f t="shared" si="25"/>
        <v>313793</v>
      </c>
      <c r="J90" s="14">
        <f t="shared" si="25"/>
        <v>0</v>
      </c>
      <c r="K90" s="14">
        <f t="shared" si="25"/>
        <v>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6230178.6580120632</v>
      </c>
      <c r="E91" s="136">
        <f>+'PLAN RASHODA I IZDATAKA'!E91</f>
        <v>5916285.6580120632</v>
      </c>
      <c r="F91" s="136">
        <f>+'PLAN RASHODA I IZDATAKA'!F91</f>
        <v>0</v>
      </c>
      <c r="G91" s="136">
        <f>+'PLAN RASHODA I IZDATAKA'!G91</f>
        <v>100</v>
      </c>
      <c r="H91" s="136">
        <f>+'PLAN RASHODA I IZDATAKA'!H91</f>
        <v>0</v>
      </c>
      <c r="I91" s="136">
        <f>+'PLAN RASHODA I IZDATAKA'!I91</f>
        <v>313793</v>
      </c>
      <c r="J91" s="136">
        <f>+'PLAN RASHODA I IZDATAKA'!J91</f>
        <v>0</v>
      </c>
      <c r="K91" s="136">
        <f>+'PLAN RASHODA I IZDATAKA'!K91</f>
        <v>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0.34198793675750494</v>
      </c>
      <c r="E92" s="118">
        <f>+E90-E91</f>
        <v>0.34198793675750494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100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100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324188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324188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5916286</v>
      </c>
      <c r="E106" s="189">
        <f>SUMIFS('Plan prihoda za unos u SAP'!$I$3:$I$501,'Plan prihoda za unos u SAP'!$C$3:$C$501,"=11",'Plan prihoda za unos u SAP'!$K$3:$K$501,"=671")</f>
        <v>5916286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6240574</v>
      </c>
      <c r="E109" s="4">
        <f>SUM(E93:E108)</f>
        <v>5916286</v>
      </c>
      <c r="F109" s="4">
        <f t="shared" ref="F109:W109" si="27">SUM(F93:F108)</f>
        <v>0</v>
      </c>
      <c r="G109" s="4">
        <f t="shared" si="27"/>
        <v>100</v>
      </c>
      <c r="H109" s="4">
        <f t="shared" si="27"/>
        <v>0</v>
      </c>
      <c r="I109" s="4">
        <f t="shared" si="27"/>
        <v>324188</v>
      </c>
      <c r="J109" s="4">
        <f t="shared" si="27"/>
        <v>0</v>
      </c>
      <c r="K109" s="4">
        <f t="shared" si="27"/>
        <v>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6240574</v>
      </c>
      <c r="E124" s="71">
        <f>+E123+E116+E109</f>
        <v>5916286</v>
      </c>
      <c r="F124" s="71">
        <f t="shared" ref="F124:W124" si="32">+F123+F116+F109</f>
        <v>0</v>
      </c>
      <c r="G124" s="71">
        <f t="shared" si="32"/>
        <v>100</v>
      </c>
      <c r="H124" s="71">
        <f>+H123+H116+H109</f>
        <v>0</v>
      </c>
      <c r="I124" s="71">
        <f t="shared" si="32"/>
        <v>324188</v>
      </c>
      <c r="J124" s="71">
        <f t="shared" si="32"/>
        <v>0</v>
      </c>
      <c r="K124" s="71">
        <f t="shared" si="32"/>
        <v>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 xr:uid="{00000000-0002-0000-0400-000000000000}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9" t="s">
        <v>2144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5967799.6869240059</v>
      </c>
      <c r="E3" s="121">
        <f t="shared" ref="E3:W3" si="0">E4+E38+E58</f>
        <v>5665799.6869240059</v>
      </c>
      <c r="F3" s="121">
        <f t="shared" si="0"/>
        <v>0</v>
      </c>
      <c r="G3" s="121">
        <f t="shared" si="0"/>
        <v>100</v>
      </c>
      <c r="H3" s="121">
        <f>H4+H38+H58</f>
        <v>0</v>
      </c>
      <c r="I3" s="121">
        <f t="shared" si="0"/>
        <v>301900</v>
      </c>
      <c r="J3" s="121">
        <f t="shared" si="0"/>
        <v>0</v>
      </c>
      <c r="K3" s="121">
        <f t="shared" si="0"/>
        <v>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5907615.5880940901</v>
      </c>
      <c r="E4" s="125">
        <f>E5+E9+E15+E19+E23+E30+E33</f>
        <v>5645615.5880940901</v>
      </c>
      <c r="F4" s="125">
        <f t="shared" ref="F4:W4" si="2">F5+F9+F15+F19+F23+F30+F33</f>
        <v>0</v>
      </c>
      <c r="G4" s="125">
        <f t="shared" si="2"/>
        <v>100</v>
      </c>
      <c r="H4" s="125">
        <f>H5+H9+H15+H19+H23+H30+H33</f>
        <v>0</v>
      </c>
      <c r="I4" s="125">
        <f t="shared" si="2"/>
        <v>261900</v>
      </c>
      <c r="J4" s="125">
        <f t="shared" si="2"/>
        <v>0</v>
      </c>
      <c r="K4" s="125">
        <f t="shared" si="2"/>
        <v>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4967927</v>
      </c>
      <c r="E5" s="12">
        <f>SUM(E6:E8)</f>
        <v>4942427</v>
      </c>
      <c r="F5" s="12">
        <f t="shared" ref="F5:W5" si="3">SUM(F6:F8)</f>
        <v>0</v>
      </c>
      <c r="G5" s="12">
        <f t="shared" si="3"/>
        <v>0</v>
      </c>
      <c r="H5" s="12">
        <f>SUM(H6:H8)</f>
        <v>0</v>
      </c>
      <c r="I5" s="12">
        <f t="shared" si="3"/>
        <v>25500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4149564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4149564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147531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122031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25500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670832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670832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911228.45686610392</v>
      </c>
      <c r="E9" s="78">
        <f t="shared" ref="E9:W9" si="4">SUM(E10:E14)</f>
        <v>699728.45686610392</v>
      </c>
      <c r="F9" s="78">
        <f t="shared" si="4"/>
        <v>0</v>
      </c>
      <c r="G9" s="78">
        <f>SUM(G10:G14)</f>
        <v>0</v>
      </c>
      <c r="H9" s="78">
        <f>SUM(H10:H14)</f>
        <v>0</v>
      </c>
      <c r="I9" s="78">
        <f t="shared" si="4"/>
        <v>211500</v>
      </c>
      <c r="J9" s="78">
        <f t="shared" si="4"/>
        <v>0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139747.50925814238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112747.50925814238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27000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254157.00531604348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228657.00531604348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25500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444965.00749698444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342465.00749698444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102500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15033.770759951753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11533.770759951753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3500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57325.164034981906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4325.1640349819072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53000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7560.1312279855256</v>
      </c>
      <c r="E15" s="4">
        <f t="shared" ref="E15:W15" si="5">SUM(E16:E18)</f>
        <v>3460.1312279855256</v>
      </c>
      <c r="F15" s="4">
        <f t="shared" si="5"/>
        <v>0</v>
      </c>
      <c r="G15" s="4">
        <f t="shared" si="5"/>
        <v>100</v>
      </c>
      <c r="H15" s="4">
        <f>SUM(H16:H18)</f>
        <v>0</v>
      </c>
      <c r="I15" s="4">
        <f t="shared" si="5"/>
        <v>4000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7560.1312279855256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3460.1312279855256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4000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20900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20900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20900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20900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60184.098829915565</v>
      </c>
      <c r="E38" s="126">
        <f>E42+E49+E51+E53+E39</f>
        <v>20184.098829915565</v>
      </c>
      <c r="F38" s="126">
        <f t="shared" ref="F38:W38" si="10">F42+F49+F51+F53+F39</f>
        <v>0</v>
      </c>
      <c r="G38" s="126">
        <f t="shared" si="10"/>
        <v>0</v>
      </c>
      <c r="H38" s="126">
        <f>H42+H49+H51+H53+H39</f>
        <v>0</v>
      </c>
      <c r="I38" s="126">
        <f t="shared" si="10"/>
        <v>40000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60184.098829915565</v>
      </c>
      <c r="E42" s="4">
        <f t="shared" ref="E42:W42" si="12">SUM(E43:E48)</f>
        <v>20184.098829915565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40000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59222.951266586257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19222.951266586253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40000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961.14756332931267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961.14756332931267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6201711.651623643</v>
      </c>
      <c r="E71" s="121">
        <f t="shared" ref="E71:V71" si="20">+E72+E80+E86</f>
        <v>5890308.651623643</v>
      </c>
      <c r="F71" s="121">
        <f t="shared" si="20"/>
        <v>0</v>
      </c>
      <c r="G71" s="121">
        <f t="shared" si="20"/>
        <v>100</v>
      </c>
      <c r="H71" s="121">
        <f>+H72+H80+H86</f>
        <v>0</v>
      </c>
      <c r="I71" s="121">
        <f t="shared" si="20"/>
        <v>311303</v>
      </c>
      <c r="J71" s="121">
        <f t="shared" si="20"/>
        <v>0</v>
      </c>
      <c r="K71" s="121">
        <f t="shared" si="20"/>
        <v>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6138669.1430373946</v>
      </c>
      <c r="E72" s="130">
        <f t="shared" ref="E72:V72" si="22">SUM(E73:E79)</f>
        <v>5868106.1430373946</v>
      </c>
      <c r="F72" s="130">
        <f t="shared" si="22"/>
        <v>0</v>
      </c>
      <c r="G72" s="130">
        <f t="shared" si="22"/>
        <v>100</v>
      </c>
      <c r="H72" s="130">
        <f>SUM(H73:H79)</f>
        <v>0</v>
      </c>
      <c r="I72" s="130">
        <f t="shared" si="22"/>
        <v>270463</v>
      </c>
      <c r="J72" s="130">
        <f t="shared" si="22"/>
        <v>0</v>
      </c>
      <c r="K72" s="130">
        <f t="shared" si="22"/>
        <v>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5126620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5100585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26035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982719.99870832346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763714.99870832346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219005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7990.1443290711704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3806.1443290711709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4084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21339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21339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63042.508586248499</v>
      </c>
      <c r="E80" s="131">
        <f t="shared" ref="E80:V80" si="23">SUM(E81:E85)</f>
        <v>22202.508586248496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40840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63042.508586248499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22202.508586248496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40840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6230178.6580120632</v>
      </c>
      <c r="E91" s="121">
        <f t="shared" ref="E91:W91" si="25">E92+E100+E106</f>
        <v>5916285.6580120632</v>
      </c>
      <c r="F91" s="121">
        <f t="shared" si="25"/>
        <v>0</v>
      </c>
      <c r="G91" s="121">
        <f t="shared" si="25"/>
        <v>100</v>
      </c>
      <c r="H91" s="121">
        <f>H92+H100+H106</f>
        <v>0</v>
      </c>
      <c r="I91" s="121">
        <f t="shared" si="25"/>
        <v>313793</v>
      </c>
      <c r="J91" s="121">
        <f t="shared" si="25"/>
        <v>0</v>
      </c>
      <c r="K91" s="121">
        <f t="shared" si="25"/>
        <v>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6166810.1492231609</v>
      </c>
      <c r="E92" s="130">
        <f t="shared" ref="E92:G92" si="27">SUM(E93:E99)</f>
        <v>5894083.1492231609</v>
      </c>
      <c r="F92" s="130">
        <f t="shared" si="27"/>
        <v>0</v>
      </c>
      <c r="G92" s="130">
        <f t="shared" si="27"/>
        <v>100</v>
      </c>
      <c r="H92" s="130">
        <f>SUM(H93:H99)</f>
        <v>0</v>
      </c>
      <c r="I92" s="130">
        <f t="shared" ref="I92:K92" si="28">SUM(I93:I99)</f>
        <v>272627</v>
      </c>
      <c r="J92" s="130">
        <f t="shared" si="28"/>
        <v>0</v>
      </c>
      <c r="K92" s="130">
        <f t="shared" si="28"/>
        <v>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5152332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5126088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26244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984945.00485934876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764189.00485934876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220756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8023.1443638118217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3806.1443638118217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4117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21510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21510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63368.508788902298</v>
      </c>
      <c r="E100" s="131">
        <f t="shared" ref="E100:G100" si="31">SUM(E101:E105)</f>
        <v>22202.508788902294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41166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63368.508788902298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22202.508788902294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41166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 xr:uid="{00000000-0009-0000-0000-000005000000}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2" t="s">
        <v>226</v>
      </c>
      <c r="B10" s="304" t="s">
        <v>227</v>
      </c>
      <c r="C10" s="304" t="s">
        <v>228</v>
      </c>
      <c r="D10" s="307" t="s">
        <v>229</v>
      </c>
      <c r="E10" s="300" t="s">
        <v>2137</v>
      </c>
      <c r="F10" s="300" t="s">
        <v>230</v>
      </c>
      <c r="G10" s="300" t="s">
        <v>791</v>
      </c>
      <c r="H10" s="300" t="s">
        <v>2138</v>
      </c>
    </row>
    <row r="11" spans="1:8" ht="15.75" thickBot="1">
      <c r="A11" s="303"/>
      <c r="B11" s="305"/>
      <c r="C11" s="306"/>
      <c r="D11" s="308"/>
      <c r="E11" s="309"/>
      <c r="F11" s="301"/>
      <c r="G11" s="301"/>
      <c r="H11" s="301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84"/>
  <sheetViews>
    <sheetView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Marija</cp:lastModifiedBy>
  <cp:lastPrinted>2020-10-14T11:15:00Z</cp:lastPrinted>
  <dcterms:created xsi:type="dcterms:W3CDTF">2018-09-10T07:36:17Z</dcterms:created>
  <dcterms:modified xsi:type="dcterms:W3CDTF">2021-01-14T09:38:17Z</dcterms:modified>
</cp:coreProperties>
</file>